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21600" windowHeight="9645" activeTab="1"/>
  </bookViews>
  <sheets>
    <sheet name="Bieu so 107" sheetId="5" r:id="rId1"/>
    <sheet name="Bieu so 106" sheetId="4" r:id="rId2"/>
    <sheet name="Bieu so 103" sheetId="1" r:id="rId3"/>
    <sheet name="Bieu so 104" sheetId="2" r:id="rId4"/>
    <sheet name="Bieu so 105" sheetId="3" r:id="rId5"/>
  </sheets>
  <definedNames>
    <definedName name="_xlnm.Print_Area" localSheetId="2">'Bieu so 103'!$A$1:$H$12</definedName>
    <definedName name="_xlnm.Print_Area" localSheetId="3">'Bieu so 104'!$A$1:$N$30</definedName>
    <definedName name="_xlnm.Print_Area" localSheetId="4">'Bieu so 105'!$A$1:$Q$22</definedName>
    <definedName name="_xlnm.Print_Area" localSheetId="0">'Bieu so 107'!$A$1:$O$19</definedName>
  </definedNames>
  <calcPr calcId="162913"/>
</workbook>
</file>

<file path=xl/calcChain.xml><?xml version="1.0" encoding="utf-8"?>
<calcChain xmlns="http://schemas.openxmlformats.org/spreadsheetml/2006/main">
  <c r="M17" i="3" l="1"/>
  <c r="M13" i="3"/>
  <c r="M8" i="3" l="1"/>
  <c r="L22" i="3"/>
  <c r="N18" i="3"/>
  <c r="N8" i="3" s="1"/>
  <c r="L10" i="3"/>
  <c r="P11" i="2"/>
  <c r="P10" i="2"/>
  <c r="L26" i="2"/>
  <c r="K22" i="2"/>
  <c r="L8" i="3" l="1"/>
  <c r="T8" i="3" s="1"/>
  <c r="K24" i="2" l="1"/>
  <c r="M24" i="2" s="1"/>
  <c r="K16" i="2"/>
  <c r="H8" i="1"/>
  <c r="H7" i="1"/>
  <c r="G6" i="1"/>
  <c r="F6" i="1"/>
  <c r="D8" i="1"/>
  <c r="D10" i="1"/>
  <c r="D7" i="1"/>
  <c r="B9" i="1"/>
  <c r="B6" i="1" s="1"/>
  <c r="C9" i="1"/>
  <c r="C6" i="1" s="1"/>
  <c r="N9" i="5"/>
  <c r="N10" i="5"/>
  <c r="N11" i="5"/>
  <c r="N12" i="5"/>
  <c r="O10" i="5"/>
  <c r="L11" i="5"/>
  <c r="M11" i="5" s="1"/>
  <c r="L12" i="5"/>
  <c r="O12" i="5" s="1"/>
  <c r="L9" i="5"/>
  <c r="O9" i="5" s="1"/>
  <c r="C10" i="5"/>
  <c r="D10" i="5" s="1"/>
  <c r="C11" i="5"/>
  <c r="C12" i="5"/>
  <c r="D12" i="5" s="1"/>
  <c r="C9" i="5"/>
  <c r="M12" i="5"/>
  <c r="K8" i="5"/>
  <c r="K7" i="5" s="1"/>
  <c r="D11" i="5"/>
  <c r="B8" i="5"/>
  <c r="B7" i="5" s="1"/>
  <c r="P10" i="3"/>
  <c r="Q10" i="3"/>
  <c r="P12" i="3"/>
  <c r="Q12" i="3"/>
  <c r="Q13" i="3"/>
  <c r="Q15" i="3"/>
  <c r="Q16" i="3"/>
  <c r="P17" i="3"/>
  <c r="Q17" i="3"/>
  <c r="Q19" i="3"/>
  <c r="Q20" i="3"/>
  <c r="Q21" i="3"/>
  <c r="M10" i="2"/>
  <c r="M11" i="2"/>
  <c r="M12" i="2"/>
  <c r="M13" i="2"/>
  <c r="M14" i="2"/>
  <c r="M17" i="2"/>
  <c r="M19" i="2"/>
  <c r="M20" i="2"/>
  <c r="M22" i="2"/>
  <c r="N22" i="2"/>
  <c r="N24" i="2"/>
  <c r="M29" i="2"/>
  <c r="G10" i="2"/>
  <c r="G12" i="2"/>
  <c r="G13" i="2"/>
  <c r="G17" i="2"/>
  <c r="G18" i="2"/>
  <c r="H18" i="2"/>
  <c r="G19" i="2"/>
  <c r="G20" i="2"/>
  <c r="G22" i="2"/>
  <c r="H22" i="2"/>
  <c r="G24" i="2"/>
  <c r="G29" i="2"/>
  <c r="G17" i="3"/>
  <c r="C11" i="2"/>
  <c r="D11" i="2" s="1"/>
  <c r="D14" i="2"/>
  <c r="L30" i="2"/>
  <c r="F20" i="2"/>
  <c r="D20" i="2"/>
  <c r="F33" i="2"/>
  <c r="L29" i="2"/>
  <c r="N29" i="2" s="1"/>
  <c r="D29" i="2"/>
  <c r="D28" i="2" s="1"/>
  <c r="K28" i="2"/>
  <c r="L21" i="2"/>
  <c r="L20" i="2"/>
  <c r="L19" i="2"/>
  <c r="L17" i="2"/>
  <c r="L14" i="2"/>
  <c r="L13" i="2"/>
  <c r="L12" i="2"/>
  <c r="L11" i="2"/>
  <c r="K9" i="2"/>
  <c r="D34" i="2"/>
  <c r="D35" i="2" s="1"/>
  <c r="C28" i="2"/>
  <c r="D24" i="2"/>
  <c r="D21" i="2" s="1"/>
  <c r="C21" i="2"/>
  <c r="D19" i="2"/>
  <c r="D17" i="2"/>
  <c r="C16" i="2"/>
  <c r="D13" i="2"/>
  <c r="D12" i="2"/>
  <c r="D10" i="2"/>
  <c r="D9" i="2" l="1"/>
  <c r="D6" i="1"/>
  <c r="H20" i="2"/>
  <c r="G11" i="2"/>
  <c r="H6" i="1"/>
  <c r="O11" i="5"/>
  <c r="K21" i="2"/>
  <c r="K15" i="2" s="1"/>
  <c r="D9" i="1"/>
  <c r="N20" i="2"/>
  <c r="H29" i="2"/>
  <c r="M10" i="5"/>
  <c r="D16" i="2"/>
  <c r="D15" i="2" s="1"/>
  <c r="L28" i="2"/>
  <c r="L8" i="5"/>
  <c r="M9" i="5"/>
  <c r="C8" i="5"/>
  <c r="C7" i="5" s="1"/>
  <c r="D9" i="5"/>
  <c r="D8" i="5" s="1"/>
  <c r="D7" i="5" s="1"/>
  <c r="C15" i="2"/>
  <c r="L9" i="2"/>
  <c r="L16" i="2"/>
  <c r="C9" i="2"/>
  <c r="C8" i="2" s="1"/>
  <c r="K18" i="3"/>
  <c r="K8" i="3" s="1"/>
  <c r="H11" i="4"/>
  <c r="G11" i="4" s="1"/>
  <c r="H12" i="4"/>
  <c r="G12" i="4" s="1"/>
  <c r="H13" i="4"/>
  <c r="G13" i="4" s="1"/>
  <c r="H14" i="4"/>
  <c r="G14" i="4" s="1"/>
  <c r="H15" i="4"/>
  <c r="H16" i="4"/>
  <c r="G16" i="4" s="1"/>
  <c r="H10" i="4"/>
  <c r="G10" i="4" s="1"/>
  <c r="I9" i="4"/>
  <c r="C9" i="4"/>
  <c r="D9" i="4"/>
  <c r="E9" i="4"/>
  <c r="F9" i="4"/>
  <c r="J9" i="4"/>
  <c r="D17" i="3"/>
  <c r="H18" i="3"/>
  <c r="H8" i="3" s="1"/>
  <c r="G8" i="3"/>
  <c r="E20" i="3"/>
  <c r="D8" i="3"/>
  <c r="I14" i="3"/>
  <c r="E10" i="3"/>
  <c r="L21" i="3"/>
  <c r="L20" i="3"/>
  <c r="L19" i="3"/>
  <c r="L17" i="3"/>
  <c r="L16" i="3"/>
  <c r="L15" i="3"/>
  <c r="L14" i="3"/>
  <c r="L13" i="3"/>
  <c r="L12" i="3"/>
  <c r="L11" i="3"/>
  <c r="C10" i="3"/>
  <c r="J8" i="3"/>
  <c r="F21" i="3"/>
  <c r="F20" i="3"/>
  <c r="F19" i="3"/>
  <c r="F17" i="3"/>
  <c r="F16" i="3"/>
  <c r="F15" i="3"/>
  <c r="F14" i="3"/>
  <c r="F13" i="3"/>
  <c r="F12" i="3"/>
  <c r="F11" i="3"/>
  <c r="F10" i="3"/>
  <c r="J20" i="2"/>
  <c r="I16" i="2"/>
  <c r="M16" i="2" s="1"/>
  <c r="E16" i="2"/>
  <c r="G16" i="2" s="1"/>
  <c r="J19" i="2"/>
  <c r="N19" i="2" s="1"/>
  <c r="J17" i="2"/>
  <c r="N17" i="2" s="1"/>
  <c r="J14" i="2"/>
  <c r="N14" i="2" s="1"/>
  <c r="J11" i="2"/>
  <c r="N11" i="2" s="1"/>
  <c r="J12" i="2"/>
  <c r="N12" i="2" s="1"/>
  <c r="J13" i="2"/>
  <c r="N13" i="2" s="1"/>
  <c r="N10" i="2"/>
  <c r="E21" i="2"/>
  <c r="G21" i="2" s="1"/>
  <c r="F34" i="2"/>
  <c r="F35" i="2" s="1"/>
  <c r="F30" i="2"/>
  <c r="F28" i="2" s="1"/>
  <c r="H28" i="2" s="1"/>
  <c r="F27" i="2"/>
  <c r="F24" i="2"/>
  <c r="F19" i="2"/>
  <c r="H19" i="2" s="1"/>
  <c r="F17" i="2"/>
  <c r="H17" i="2" s="1"/>
  <c r="E14" i="2"/>
  <c r="G14" i="2" s="1"/>
  <c r="F11" i="2"/>
  <c r="H11" i="2" s="1"/>
  <c r="F12" i="2"/>
  <c r="H12" i="2" s="1"/>
  <c r="F13" i="2"/>
  <c r="H13" i="2" s="1"/>
  <c r="F10" i="2"/>
  <c r="H10" i="2" s="1"/>
  <c r="I9" i="2"/>
  <c r="M9" i="2" s="1"/>
  <c r="L15" i="2" l="1"/>
  <c r="L8" i="2" s="1"/>
  <c r="L7" i="5"/>
  <c r="F21" i="2"/>
  <c r="H21" i="2" s="1"/>
  <c r="H24" i="2"/>
  <c r="Q18" i="3"/>
  <c r="P8" i="3"/>
  <c r="K8" i="2"/>
  <c r="Q8" i="3"/>
  <c r="E18" i="3"/>
  <c r="E8" i="3" s="1"/>
  <c r="C8" i="3" s="1"/>
  <c r="J16" i="2"/>
  <c r="N16" i="2" s="1"/>
  <c r="E15" i="2"/>
  <c r="G15" i="2" s="1"/>
  <c r="F16" i="2"/>
  <c r="D8" i="2"/>
  <c r="H9" i="4"/>
  <c r="G15" i="4"/>
  <c r="G9" i="4" s="1"/>
  <c r="F18" i="3"/>
  <c r="F8" i="3"/>
  <c r="I8" i="3"/>
  <c r="E9" i="2"/>
  <c r="G9" i="2" s="1"/>
  <c r="F14" i="2"/>
  <c r="H14" i="2" s="1"/>
  <c r="J9" i="2"/>
  <c r="N9" i="2" s="1"/>
  <c r="J8" i="4"/>
  <c r="F15" i="2" l="1"/>
  <c r="H15" i="2" s="1"/>
  <c r="H16" i="2"/>
  <c r="L18" i="3"/>
  <c r="O8" i="3"/>
  <c r="F9" i="2"/>
  <c r="F8" i="2" l="1"/>
  <c r="H8" i="2" s="1"/>
  <c r="H9" i="2"/>
  <c r="F8" i="5"/>
  <c r="F7" i="5" s="1"/>
  <c r="H8" i="5"/>
  <c r="I8" i="5"/>
  <c r="E8" i="5"/>
  <c r="E7" i="5" s="1"/>
  <c r="J10" i="5"/>
  <c r="J11" i="5"/>
  <c r="J12" i="5"/>
  <c r="J9" i="5"/>
  <c r="G10" i="5"/>
  <c r="G11" i="5"/>
  <c r="G12" i="5"/>
  <c r="G9" i="5"/>
  <c r="D19" i="4"/>
  <c r="D8" i="4" s="1"/>
  <c r="E19" i="4"/>
  <c r="E8" i="4" s="1"/>
  <c r="F19" i="4"/>
  <c r="F8" i="4" s="1"/>
  <c r="C19" i="4"/>
  <c r="C8" i="4" s="1"/>
  <c r="H19" i="4"/>
  <c r="H8" i="4" s="1"/>
  <c r="I19" i="4"/>
  <c r="I8" i="4" s="1"/>
  <c r="G19" i="4"/>
  <c r="G8" i="4" s="1"/>
  <c r="G22" i="4"/>
  <c r="C12" i="3"/>
  <c r="C17" i="3"/>
  <c r="I21" i="3"/>
  <c r="O21" i="3" s="1"/>
  <c r="I20" i="3"/>
  <c r="O20" i="3" s="1"/>
  <c r="I19" i="3"/>
  <c r="O19" i="3" s="1"/>
  <c r="I18" i="3"/>
  <c r="O18" i="3" s="1"/>
  <c r="I17" i="3"/>
  <c r="O17" i="3" s="1"/>
  <c r="I16" i="3"/>
  <c r="O16" i="3" s="1"/>
  <c r="I15" i="3"/>
  <c r="O15" i="3" s="1"/>
  <c r="I13" i="3"/>
  <c r="O13" i="3" s="1"/>
  <c r="I12" i="3"/>
  <c r="O12" i="3" s="1"/>
  <c r="I11" i="3"/>
  <c r="I10" i="3"/>
  <c r="O10" i="3" s="1"/>
  <c r="C11" i="3"/>
  <c r="C13" i="3"/>
  <c r="C14" i="3"/>
  <c r="C15" i="3"/>
  <c r="C16" i="3"/>
  <c r="C18" i="3"/>
  <c r="C19" i="3"/>
  <c r="C20" i="3"/>
  <c r="C21" i="3"/>
  <c r="E28" i="2"/>
  <c r="G28" i="2" s="1"/>
  <c r="I28" i="2"/>
  <c r="M28" i="2" s="1"/>
  <c r="J28" i="2"/>
  <c r="N28" i="2" s="1"/>
  <c r="I21" i="2"/>
  <c r="M21" i="2" s="1"/>
  <c r="J21" i="2"/>
  <c r="N21" i="2" s="1"/>
  <c r="H7" i="5" l="1"/>
  <c r="N7" i="5" s="1"/>
  <c r="N8" i="5"/>
  <c r="I7" i="5"/>
  <c r="O7" i="5" s="1"/>
  <c r="O8" i="5"/>
  <c r="G8" i="5"/>
  <c r="G7" i="5" s="1"/>
  <c r="I15" i="2"/>
  <c r="J15" i="2"/>
  <c r="N15" i="2" s="1"/>
  <c r="E8" i="2"/>
  <c r="G8" i="2" s="1"/>
  <c r="I8" i="2" l="1"/>
  <c r="M8" i="2" s="1"/>
  <c r="M15" i="2"/>
  <c r="J8" i="2"/>
  <c r="N8" i="2" s="1"/>
</calcChain>
</file>

<file path=xl/sharedStrings.xml><?xml version="1.0" encoding="utf-8"?>
<sst xmlns="http://schemas.openxmlformats.org/spreadsheetml/2006/main" count="212" uniqueCount="147">
  <si>
    <t>Biểu số 103/CK TC-NSNN</t>
  </si>
  <si>
    <t>(Dự toán trình Hội đồng nhân dân)</t>
  </si>
  <si>
    <t>Đơn vị: 1000 đồng</t>
  </si>
  <si>
    <t>NỘI DUNG</t>
  </si>
  <si>
    <t>DỰ TOÁN</t>
  </si>
  <si>
    <t>NỘI DUNG CHI</t>
  </si>
  <si>
    <t>TỔNG SỐ THU</t>
  </si>
  <si>
    <t>TỔNG SỐ CHI</t>
  </si>
  <si>
    <t>I. Các khoản thu xã hưởng 100%</t>
  </si>
  <si>
    <t>I. Chi đầu tư phát triển</t>
  </si>
  <si>
    <t>II. Chi thường xuyên</t>
  </si>
  <si>
    <t xml:space="preserve">III. Thu bổ sung </t>
  </si>
  <si>
    <t>III. Dự phòng</t>
  </si>
  <si>
    <t>- Bổ sung cân đối</t>
  </si>
  <si>
    <t>- Bổ sung có mục tiêu</t>
  </si>
  <si>
    <t xml:space="preserve">IV. Thu chuyển nguồn </t>
  </si>
  <si>
    <t>Ghi chú: (1) Bao gồm 4 khoản thu từ thuế, lệ phí luật NSNN quy định cho ngân sách xã hưởng và những khoản thu ngân sách địa phương được hưởng có phân chia theo tỷ lệ phần trăm (%) cho xã</t>
  </si>
  <si>
    <t>STT</t>
  </si>
  <si>
    <t>SO SÁNH (%)</t>
  </si>
  <si>
    <t>THU NSNN</t>
  </si>
  <si>
    <t>THU NSX</t>
  </si>
  <si>
    <t>A</t>
  </si>
  <si>
    <t>B</t>
  </si>
  <si>
    <t>5=3/1</t>
  </si>
  <si>
    <t>6=4/2</t>
  </si>
  <si>
    <t>TỔNG THU</t>
  </si>
  <si>
    <t>I</t>
  </si>
  <si>
    <t xml:space="preserve">Các khoản thu 100% </t>
  </si>
  <si>
    <t>Phí, lệ phí</t>
  </si>
  <si>
    <t>Thu từ quỹ đất công ích và thu hoa lợi công sản khác</t>
  </si>
  <si>
    <t>Thu phạt, tịch thu khác theo quy định</t>
  </si>
  <si>
    <t>Đóng góp tự nguyện của các tổ chức, cá nhân</t>
  </si>
  <si>
    <t>Thu khác</t>
  </si>
  <si>
    <t>II</t>
  </si>
  <si>
    <t>Các khoản thu phân chia theo tỷ lệ phần trăm (%)</t>
  </si>
  <si>
    <t>Các khoản thu phân chia</t>
  </si>
  <si>
    <t>- Thuế sử dụng đất phi nông nghiệp</t>
  </si>
  <si>
    <t>- Lệ phí môn bài thu từ cá nhân, hộ kinh doanh</t>
  </si>
  <si>
    <t>- Lệ phí trước bạ nhà, đất</t>
  </si>
  <si>
    <t>2</t>
  </si>
  <si>
    <t>Các khoản thu phân chia khác do cấp tỉnh quy định</t>
  </si>
  <si>
    <t>…</t>
  </si>
  <si>
    <t>III</t>
  </si>
  <si>
    <t>Thu viện trợ không hoàn lại trực tiếp cho xã (nếu có)</t>
  </si>
  <si>
    <t>IV</t>
  </si>
  <si>
    <t>Thu chuyển nguồn</t>
  </si>
  <si>
    <t>V</t>
  </si>
  <si>
    <t>Thu kết dư ngân sách năm trước</t>
  </si>
  <si>
    <t>VI</t>
  </si>
  <si>
    <t>Thu bổ sung từ ngân sách cấp trên</t>
  </si>
  <si>
    <t>- Thu bổ sung cân đối</t>
  </si>
  <si>
    <t>- Thu bổ sung có mục tiêu</t>
  </si>
  <si>
    <t>TỔNG SỐ</t>
  </si>
  <si>
    <t>ĐẦU TƯ PHÁT TRIỂN</t>
  </si>
  <si>
    <t>THƯỜNG XUYÊN</t>
  </si>
  <si>
    <t>7=4/1</t>
  </si>
  <si>
    <t>8=5/2</t>
  </si>
  <si>
    <t>9=6/3</t>
  </si>
  <si>
    <t>TỔNG CHI</t>
  </si>
  <si>
    <t xml:space="preserve">Trong đó </t>
  </si>
  <si>
    <t>Chi giáo dục</t>
  </si>
  <si>
    <t>Chi ứng dụng, chuyển giao công nghệ</t>
  </si>
  <si>
    <t>Chi y tế</t>
  </si>
  <si>
    <t>Chi văn hóa, thông tin</t>
  </si>
  <si>
    <t>Chi phát thanh, truyền thanh</t>
  </si>
  <si>
    <t>Chi thể dục thể thao</t>
  </si>
  <si>
    <t>Chi bảo vệ môi trường</t>
  </si>
  <si>
    <t>Chi các hoạt động kinh tế</t>
  </si>
  <si>
    <t xml:space="preserve">Chi hoạt động của cơ quan quản lý Nhà nước, Đảng, đoàn thể </t>
  </si>
  <si>
    <t>Chi cho công tác xã hội</t>
  </si>
  <si>
    <t>Chi khác</t>
  </si>
  <si>
    <t>Dự phòng ngân sách</t>
  </si>
  <si>
    <t>Biểu số 106/CK TC-NSNN</t>
  </si>
  <si>
    <t>Tên công trình</t>
  </si>
  <si>
    <t>Thời gian khởi công - hoàn thành</t>
  </si>
  <si>
    <t>Tổng dự toán được duyệt</t>
  </si>
  <si>
    <t>Tổng số</t>
  </si>
  <si>
    <t>Trong đó thanh toán khối lượng năm trước</t>
  </si>
  <si>
    <t>Chia theo nguồn vốn</t>
  </si>
  <si>
    <t>Trong đó nguồn đóng góp của dân</t>
  </si>
  <si>
    <t>Nguồn cân đối ngân sách</t>
  </si>
  <si>
    <t>Nguồn đóng góp</t>
  </si>
  <si>
    <t>Trong đó: hoàn thành trong năm</t>
  </si>
  <si>
    <t xml:space="preserve">Ghi chú: (1) Theo phân cấp của tỉnh </t>
  </si>
  <si>
    <t>THU</t>
  </si>
  <si>
    <t>CHI</t>
  </si>
  <si>
    <t>CHÊNH LỆCH (+) (-)</t>
  </si>
  <si>
    <t xml:space="preserve">1. Các quỹ tài chính nhà nước ngoài ngân sách </t>
  </si>
  <si>
    <t>2. Các hoạt động sự nghiệp</t>
  </si>
  <si>
    <t>+ Chợ</t>
  </si>
  <si>
    <t>+ Bến bãi</t>
  </si>
  <si>
    <t xml:space="preserve">+ </t>
  </si>
  <si>
    <t>+ …</t>
  </si>
  <si>
    <t>Ghi chú: Chênh lệch (+) thu lớn hơn chi</t>
  </si>
  <si>
    <t>Chênh lệch (-) thu nhỏ hơn chi</t>
  </si>
  <si>
    <r>
      <t xml:space="preserve">II. Các khoản thu phân chia theo tỷ lệ </t>
    </r>
    <r>
      <rPr>
        <vertAlign val="superscript"/>
        <sz val="12"/>
        <rFont val="Times New Roman"/>
        <family val="1"/>
      </rPr>
      <t>(1)</t>
    </r>
  </si>
  <si>
    <t>DỰ TOÁN NĂM 2018</t>
  </si>
  <si>
    <t>Dự toán năm 2018</t>
  </si>
  <si>
    <r>
      <t>DỰ TOÁN CHI ĐẦU TƯ PHÁT TRIỂN</t>
    </r>
    <r>
      <rPr>
        <b/>
        <vertAlign val="superscript"/>
        <sz val="12"/>
        <color rgb="FF000000"/>
        <rFont val="Times New Roman"/>
        <family val="1"/>
      </rPr>
      <t>(1)</t>
    </r>
    <r>
      <rPr>
        <b/>
        <sz val="12"/>
        <color rgb="FF000000"/>
        <rFont val="Times New Roman"/>
        <family val="1"/>
      </rPr>
      <t xml:space="preserve"> NĂM 2018</t>
    </r>
  </si>
  <si>
    <t>KẾ HOẠCH NĂM 2018</t>
  </si>
  <si>
    <t>- Thuế GTGT và TNDN</t>
  </si>
  <si>
    <t>- Thu tiền cấp quyền sử dụng đất</t>
  </si>
  <si>
    <t>- Thuế tài nguyên, thuế TTĐB</t>
  </si>
  <si>
    <t xml:space="preserve">DỰ TOÁN NĂM 2017 </t>
  </si>
  <si>
    <t>Giá trị thực hiện đến 31/12/2017</t>
  </si>
  <si>
    <t>Giá trị đã thanh toán đến 31/12/2017</t>
  </si>
  <si>
    <t>Quỹ Quốc phòng-An ninh</t>
  </si>
  <si>
    <t>Quỹ phòng chống thiên tai</t>
  </si>
  <si>
    <t>Quỹ Bảo trợ trẻ em</t>
  </si>
  <si>
    <t>Quỹ đền ơn đáp nghĩa</t>
  </si>
  <si>
    <t>UBND XÃ CẨM MINH</t>
  </si>
  <si>
    <t>1. Công trình đã hoàn thành quyết toán</t>
  </si>
  <si>
    <t>2. Công trình chuyển tiếp</t>
  </si>
  <si>
    <t>3. Công trình khởi công mới</t>
  </si>
  <si>
    <t>Chi trả nợ công trình Trạm Y tế xã Cẩm Minh</t>
  </si>
  <si>
    <t>Chi trả nợ Trường Mầm non 2 tầng - Hạng mục Nhà đa chức năng</t>
  </si>
  <si>
    <t>Chi trả nợ Nhà đa chức năng Trường MN 2014</t>
  </si>
  <si>
    <t>Chi trả nợ Nâng cấp đường trục chính xã</t>
  </si>
  <si>
    <t>Chi trả nợ Mở rộng đường trục chính xã đoạn từ Kênh nhà Lê đến huyện lộ 134</t>
  </si>
  <si>
    <t>Chi trả kinh phí Nâng cấp cải tạo chợ Bãi Bằng xã Cẩm Minh</t>
  </si>
  <si>
    <t>05/01/2016 -26/12/2016</t>
  </si>
  <si>
    <t>22/07/2015-06/12/2015</t>
  </si>
  <si>
    <t>Năm 2014</t>
  </si>
  <si>
    <t>03/08/2017 - 28/12/2017</t>
  </si>
  <si>
    <t>18/01/2017 - 17/03/2017</t>
  </si>
  <si>
    <t>10/06/2017 - 18/08/2017</t>
  </si>
  <si>
    <t>IV. Tiết kiệm 10% chi TX để cải cách tiền lương</t>
  </si>
  <si>
    <t>THỰC HIỆN NĂM 2017</t>
  </si>
  <si>
    <t xml:space="preserve"> - Cho thuê đất, mặt nước khác</t>
  </si>
  <si>
    <t xml:space="preserve">THỰC HIỆN NĂM 2017 </t>
  </si>
  <si>
    <t>Đường bê tông xi măng dân tự làm</t>
  </si>
  <si>
    <t>Năm 2017</t>
  </si>
  <si>
    <t>DỰ TOÁN NĂM 2017</t>
  </si>
  <si>
    <t>(Trình Hội đồng nhân dân)</t>
  </si>
  <si>
    <t>(trình Hội đồng nhân dân)</t>
  </si>
  <si>
    <t>SO SÁNH %</t>
  </si>
  <si>
    <t>(Quyết toán trình Hội đồng nhân dân)</t>
  </si>
  <si>
    <t>THỰC HIỆN</t>
  </si>
  <si>
    <t>SO SÁNH THỰC HIỆN VỚI DỰ TOÁN (%)</t>
  </si>
  <si>
    <t>CÂN ĐỐI QUYẾT TOÁN NGÂN SÁCH XÃ NĂM 2018</t>
  </si>
  <si>
    <t>NỘI DUNG THU</t>
  </si>
  <si>
    <t>V. Chi chuyển nguồn</t>
  </si>
  <si>
    <t>QUYẾT TOÁN THU NGÂN SÁCH NĂM 2018</t>
  </si>
  <si>
    <t>THỰC HIỆN NĂM 2018</t>
  </si>
  <si>
    <t>QUYẾT TOÁN CHI NGÂN SÁCH XÃ NĂM 2018</t>
  </si>
  <si>
    <t>Chi chuyển nguồn</t>
  </si>
  <si>
    <t>KẾT QUẢ THU, CHI CÁC HOẠT ĐỘNG TÀI CHÍNH KHÁC NĂM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</si>
</sst>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3" x14ac:knownFonts="1">
    <font>
      <sz val="11"/>
      <color theme="1"/>
      <name val="Calibri"/>
      <family val="2"/>
      <scheme val="minor"/>
    </font>
    <font>
      <b/>
      <sz val="12"/>
      <color rgb="FF000000"/>
      <name val="Times New Roman"/>
      <family val="1"/>
    </font>
    <font>
      <sz val="12"/>
      <color theme="1"/>
      <name val="Times New Roman"/>
      <family val="1"/>
    </font>
    <font>
      <i/>
      <sz val="12"/>
      <color rgb="FF000000"/>
      <name val="Times New Roman"/>
      <family val="1"/>
    </font>
    <font>
      <b/>
      <sz val="12"/>
      <name val="Times New Roman"/>
      <family val="1"/>
    </font>
    <font>
      <sz val="12"/>
      <name val="Times New Roman"/>
      <family val="1"/>
    </font>
    <font>
      <vertAlign val="superscript"/>
      <sz val="12"/>
      <name val="Times New Roman"/>
      <family val="1"/>
    </font>
    <font>
      <sz val="12"/>
      <color rgb="FF000000"/>
      <name val="Times New Roman"/>
      <family val="1"/>
    </font>
    <font>
      <b/>
      <vertAlign val="superscript"/>
      <sz val="12"/>
      <color rgb="FF000000"/>
      <name val="Times New Roman"/>
      <family val="1"/>
    </font>
    <font>
      <sz val="11"/>
      <color theme="1"/>
      <name val="Calibri"/>
      <family val="2"/>
      <scheme val="minor"/>
    </font>
    <font>
      <b/>
      <sz val="12"/>
      <color theme="1"/>
      <name val="Times New Roman"/>
      <family val="1"/>
    </font>
    <font>
      <b/>
      <i/>
      <sz val="12"/>
      <name val="Times New Roman"/>
      <family val="1"/>
    </font>
    <font>
      <b/>
      <i/>
      <sz val="12"/>
      <color theme="1"/>
      <name val="Times New Roman"/>
      <family val="1"/>
    </font>
  </fonts>
  <fills count="3">
    <fill>
      <patternFill patternType="none"/>
    </fill>
    <fill>
      <patternFill patternType="gray125"/>
    </fill>
    <fill>
      <patternFill patternType="solid">
        <fgColor rgb="FFFFFF00"/>
        <bgColor indexed="64"/>
      </patternFill>
    </fill>
  </fills>
  <borders count="18">
    <border>
      <left/>
      <right/>
      <top/>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thin">
        <color rgb="FF000000"/>
      </right>
      <top style="dotted">
        <color rgb="FF000000"/>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rgb="FF000000"/>
      </right>
      <top style="dotted">
        <color rgb="FF000000"/>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dotted">
        <color rgb="FF000000"/>
      </bottom>
      <diagonal/>
    </border>
    <border>
      <left style="thin">
        <color indexed="64"/>
      </left>
      <right style="thin">
        <color indexed="64"/>
      </right>
      <top style="hair">
        <color indexed="64"/>
      </top>
      <bottom style="hair">
        <color indexed="64"/>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rgb="FF000000"/>
      </left>
      <right style="thin">
        <color indexed="64"/>
      </right>
      <top style="thin">
        <color rgb="FF000000"/>
      </top>
      <bottom style="dotted">
        <color rgb="FF000000"/>
      </bottom>
      <diagonal/>
    </border>
    <border>
      <left style="thin">
        <color rgb="FF000000"/>
      </left>
      <right style="thin">
        <color indexed="64"/>
      </right>
      <top style="dotted">
        <color rgb="FF000000"/>
      </top>
      <bottom style="thin">
        <color indexed="64"/>
      </bottom>
      <diagonal/>
    </border>
    <border>
      <left/>
      <right style="thin">
        <color rgb="FF000000"/>
      </right>
      <top style="dotted">
        <color rgb="FF000000"/>
      </top>
      <bottom style="thin">
        <color indexed="64"/>
      </bottom>
      <diagonal/>
    </border>
    <border>
      <left/>
      <right/>
      <top style="dotted">
        <color rgb="FF000000"/>
      </top>
      <bottom style="thin">
        <color indexed="64"/>
      </bottom>
      <diagonal/>
    </border>
  </borders>
  <cellStyleXfs count="2">
    <xf numFmtId="0" fontId="0" fillId="0" borderId="0"/>
    <xf numFmtId="43" fontId="9" fillId="0" borderId="0" applyFont="0" applyFill="0" applyBorder="0" applyAlignment="0" applyProtection="0"/>
  </cellStyleXfs>
  <cellXfs count="126">
    <xf numFmtId="0" fontId="0" fillId="0" borderId="0" xfId="0"/>
    <xf numFmtId="0" fontId="1" fillId="0" borderId="0" xfId="0" applyFont="1" applyAlignment="1">
      <alignment horizontal="right" vertical="top" wrapText="1"/>
    </xf>
    <xf numFmtId="0" fontId="2" fillId="0" borderId="0" xfId="0" applyFont="1"/>
    <xf numFmtId="0" fontId="1" fillId="0" borderId="0" xfId="0" applyFont="1"/>
    <xf numFmtId="0" fontId="3" fillId="0" borderId="0" xfId="0" applyFont="1" applyAlignment="1">
      <alignment horizontal="right"/>
    </xf>
    <xf numFmtId="0" fontId="3" fillId="0" borderId="0" xfId="0" applyFont="1"/>
    <xf numFmtId="0" fontId="7" fillId="0" borderId="0" xfId="0" applyFont="1" applyAlignment="1">
      <alignment vertical="top" wrapText="1"/>
    </xf>
    <xf numFmtId="0" fontId="2" fillId="0" borderId="0" xfId="0" applyFont="1" applyAlignment="1">
      <alignment wrapText="1"/>
    </xf>
    <xf numFmtId="0" fontId="4" fillId="0" borderId="4" xfId="0" applyFont="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4" xfId="0" applyFont="1" applyBorder="1" applyAlignment="1">
      <alignment horizontal="center" vertical="center" wrapText="1"/>
    </xf>
    <xf numFmtId="0" fontId="5" fillId="0" borderId="4" xfId="0" applyFont="1" applyBorder="1" applyAlignment="1">
      <alignment horizontal="center" vertical="top" wrapText="1"/>
    </xf>
    <xf numFmtId="164" fontId="5" fillId="0" borderId="1" xfId="1" applyNumberFormat="1" applyFont="1" applyBorder="1" applyAlignment="1">
      <alignment vertical="top" wrapText="1"/>
    </xf>
    <xf numFmtId="164" fontId="5" fillId="0" borderId="3" xfId="1" applyNumberFormat="1" applyFont="1" applyBorder="1" applyAlignment="1">
      <alignment vertical="top" wrapText="1"/>
    </xf>
    <xf numFmtId="164" fontId="4" fillId="0" borderId="1" xfId="1" applyNumberFormat="1" applyFont="1" applyBorder="1" applyAlignment="1">
      <alignment vertical="top" wrapText="1"/>
    </xf>
    <xf numFmtId="0" fontId="10" fillId="0" borderId="0" xfId="0" applyFont="1"/>
    <xf numFmtId="0" fontId="5" fillId="0" borderId="4" xfId="0" quotePrefix="1" applyFont="1" applyBorder="1" applyAlignment="1">
      <alignment vertical="top" wrapText="1"/>
    </xf>
    <xf numFmtId="164" fontId="5" fillId="0" borderId="7" xfId="1" applyNumberFormat="1" applyFont="1" applyBorder="1" applyAlignment="1">
      <alignment vertical="top" wrapText="1"/>
    </xf>
    <xf numFmtId="0" fontId="4" fillId="0" borderId="6" xfId="0" applyFont="1" applyBorder="1" applyAlignment="1">
      <alignment horizontal="center" vertical="top" wrapText="1"/>
    </xf>
    <xf numFmtId="164" fontId="4" fillId="0" borderId="9" xfId="1" applyNumberFormat="1" applyFont="1" applyBorder="1" applyAlignment="1">
      <alignment vertical="top" wrapText="1"/>
    </xf>
    <xf numFmtId="0" fontId="5" fillId="0" borderId="8" xfId="0" applyFont="1" applyBorder="1" applyAlignment="1">
      <alignment horizontal="center" vertical="center" wrapText="1"/>
    </xf>
    <xf numFmtId="0" fontId="4" fillId="0" borderId="8" xfId="0" applyFont="1" applyBorder="1" applyAlignment="1">
      <alignment horizontal="center" vertical="center" wrapText="1"/>
    </xf>
    <xf numFmtId="0" fontId="2" fillId="0" borderId="0" xfId="0" applyFont="1" applyAlignment="1">
      <alignment vertical="center"/>
    </xf>
    <xf numFmtId="0" fontId="10" fillId="0" borderId="0" xfId="0" applyFont="1" applyAlignment="1">
      <alignment vertical="center"/>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5" xfId="0" applyFont="1" applyBorder="1" applyAlignment="1">
      <alignment horizontal="center" vertical="center" wrapText="1"/>
    </xf>
    <xf numFmtId="0" fontId="4" fillId="0" borderId="6" xfId="0" applyFont="1" applyBorder="1" applyAlignment="1">
      <alignment vertical="top" wrapText="1"/>
    </xf>
    <xf numFmtId="0" fontId="5" fillId="0" borderId="10" xfId="0" applyFont="1" applyFill="1" applyBorder="1" applyAlignment="1">
      <alignment horizontal="left" vertical="center" wrapText="1"/>
    </xf>
    <xf numFmtId="0" fontId="4" fillId="0" borderId="4" xfId="0" applyFont="1" applyBorder="1" applyAlignment="1">
      <alignment vertical="center" wrapText="1"/>
    </xf>
    <xf numFmtId="164" fontId="5" fillId="0" borderId="1" xfId="1" applyNumberFormat="1" applyFont="1" applyBorder="1" applyAlignment="1">
      <alignment horizontal="center" vertical="center" wrapText="1"/>
    </xf>
    <xf numFmtId="0" fontId="2" fillId="0" borderId="0" xfId="0" applyFont="1" applyAlignment="1">
      <alignment horizontal="center" vertical="center" wrapText="1"/>
    </xf>
    <xf numFmtId="0" fontId="4" fillId="0" borderId="11" xfId="0" applyFont="1" applyBorder="1" applyAlignment="1">
      <alignment horizontal="center" vertical="center" wrapText="1"/>
    </xf>
    <xf numFmtId="164" fontId="2" fillId="0" borderId="0" xfId="0" applyNumberFormat="1" applyFont="1"/>
    <xf numFmtId="0" fontId="12" fillId="0" borderId="0" xfId="0" applyFont="1"/>
    <xf numFmtId="164" fontId="5" fillId="0" borderId="1" xfId="1" applyNumberFormat="1" applyFont="1" applyFill="1" applyBorder="1" applyAlignment="1">
      <alignment vertical="top" wrapText="1"/>
    </xf>
    <xf numFmtId="0" fontId="5" fillId="0" borderId="1" xfId="0" applyFont="1" applyFill="1" applyBorder="1" applyAlignment="1">
      <alignment horizontal="center" wrapText="1"/>
    </xf>
    <xf numFmtId="0" fontId="5" fillId="0" borderId="1" xfId="0" applyFont="1" applyFill="1" applyBorder="1" applyAlignment="1">
      <alignment wrapText="1"/>
    </xf>
    <xf numFmtId="2" fontId="5" fillId="0" borderId="1" xfId="0" applyNumberFormat="1" applyFont="1" applyFill="1" applyBorder="1" applyAlignment="1">
      <alignment horizontal="center" wrapText="1"/>
    </xf>
    <xf numFmtId="0" fontId="2" fillId="0" borderId="0" xfId="0" applyFont="1" applyFill="1"/>
    <xf numFmtId="0" fontId="5" fillId="0" borderId="2" xfId="0" applyFont="1" applyFill="1" applyBorder="1" applyAlignment="1">
      <alignment horizontal="center" wrapText="1"/>
    </xf>
    <xf numFmtId="0" fontId="2" fillId="2" borderId="0" xfId="0" applyFont="1" applyFill="1"/>
    <xf numFmtId="0" fontId="5" fillId="0" borderId="12" xfId="0" applyFont="1" applyFill="1" applyBorder="1" applyAlignment="1">
      <alignment horizontal="left" vertical="center" wrapText="1"/>
    </xf>
    <xf numFmtId="0" fontId="5" fillId="0" borderId="4" xfId="0" applyFont="1" applyFill="1" applyBorder="1" applyAlignment="1">
      <alignment horizontal="center" vertical="center" wrapText="1"/>
    </xf>
    <xf numFmtId="164" fontId="5" fillId="0" borderId="1" xfId="1" applyNumberFormat="1" applyFont="1" applyFill="1" applyBorder="1" applyAlignment="1">
      <alignment horizontal="center" vertical="center" wrapText="1"/>
    </xf>
    <xf numFmtId="0" fontId="2" fillId="0" borderId="0" xfId="0" applyFont="1" applyFill="1" applyAlignment="1">
      <alignment horizontal="center" vertical="center" wrapText="1"/>
    </xf>
    <xf numFmtId="164" fontId="2" fillId="2" borderId="0" xfId="0" applyNumberFormat="1" applyFont="1" applyFill="1"/>
    <xf numFmtId="0" fontId="3" fillId="0" borderId="0" xfId="0" applyFont="1" applyFill="1" applyAlignment="1">
      <alignment horizontal="right"/>
    </xf>
    <xf numFmtId="0" fontId="5" fillId="0" borderId="8" xfId="0" applyFont="1" applyFill="1" applyBorder="1" applyAlignment="1">
      <alignment horizontal="center" vertical="center" wrapText="1"/>
    </xf>
    <xf numFmtId="0" fontId="5" fillId="0" borderId="9" xfId="0" applyFont="1" applyFill="1" applyBorder="1" applyAlignment="1">
      <alignment horizontal="center" wrapText="1"/>
    </xf>
    <xf numFmtId="0" fontId="4" fillId="0" borderId="1" xfId="0" applyFont="1" applyFill="1" applyBorder="1" applyAlignment="1">
      <alignment horizontal="center" wrapText="1"/>
    </xf>
    <xf numFmtId="164" fontId="4" fillId="0" borderId="1" xfId="1" applyNumberFormat="1" applyFont="1" applyFill="1" applyBorder="1" applyAlignment="1">
      <alignment vertical="top" wrapText="1"/>
    </xf>
    <xf numFmtId="2" fontId="4" fillId="0" borderId="1" xfId="0" applyNumberFormat="1" applyFont="1" applyFill="1" applyBorder="1" applyAlignment="1">
      <alignment horizontal="center" wrapText="1"/>
    </xf>
    <xf numFmtId="0" fontId="4" fillId="0" borderId="1" xfId="0" applyFont="1" applyFill="1" applyBorder="1" applyAlignment="1">
      <alignment wrapText="1"/>
    </xf>
    <xf numFmtId="0" fontId="11" fillId="0" borderId="1" xfId="0" applyFont="1" applyFill="1" applyBorder="1" applyAlignment="1">
      <alignment horizontal="center" wrapText="1"/>
    </xf>
    <xf numFmtId="0" fontId="11" fillId="0" borderId="1" xfId="0" applyFont="1" applyFill="1" applyBorder="1" applyAlignment="1">
      <alignment wrapText="1"/>
    </xf>
    <xf numFmtId="164" fontId="11" fillId="0" borderId="1" xfId="1" applyNumberFormat="1" applyFont="1" applyFill="1" applyBorder="1" applyAlignment="1">
      <alignment vertical="top" wrapText="1"/>
    </xf>
    <xf numFmtId="0" fontId="5" fillId="0" borderId="1" xfId="0" quotePrefix="1" applyFont="1" applyFill="1" applyBorder="1" applyAlignment="1">
      <alignment wrapText="1"/>
    </xf>
    <xf numFmtId="164" fontId="5" fillId="0" borderId="3" xfId="1" applyNumberFormat="1" applyFont="1" applyFill="1" applyBorder="1" applyAlignment="1">
      <alignment vertical="top" wrapText="1"/>
    </xf>
    <xf numFmtId="2" fontId="5" fillId="0" borderId="3" xfId="0" applyNumberFormat="1" applyFont="1" applyFill="1" applyBorder="1" applyAlignment="1">
      <alignment horizontal="center" wrapText="1"/>
    </xf>
    <xf numFmtId="0" fontId="5" fillId="0" borderId="8" xfId="0" applyFont="1" applyBorder="1" applyAlignment="1">
      <alignment horizontal="center" vertical="center" wrapText="1"/>
    </xf>
    <xf numFmtId="0" fontId="1" fillId="0" borderId="0" xfId="0" applyFont="1" applyAlignment="1">
      <alignment horizontal="right" vertical="top" wrapText="1"/>
    </xf>
    <xf numFmtId="43" fontId="4" fillId="0" borderId="1" xfId="1" applyFont="1" applyFill="1" applyBorder="1" applyAlignment="1">
      <alignment vertical="top" wrapText="1"/>
    </xf>
    <xf numFmtId="43" fontId="5" fillId="0" borderId="1" xfId="1" applyFont="1" applyFill="1" applyBorder="1" applyAlignment="1">
      <alignment vertical="top" wrapText="1"/>
    </xf>
    <xf numFmtId="43" fontId="11" fillId="0" borderId="1" xfId="1" applyFont="1" applyFill="1" applyBorder="1" applyAlignment="1">
      <alignment vertical="top" wrapText="1"/>
    </xf>
    <xf numFmtId="0" fontId="5" fillId="0" borderId="3" xfId="0" applyFont="1" applyFill="1" applyBorder="1" applyAlignment="1">
      <alignment wrapText="1"/>
    </xf>
    <xf numFmtId="43" fontId="5" fillId="0" borderId="3" xfId="1" applyFont="1" applyFill="1" applyBorder="1" applyAlignment="1">
      <alignment vertical="top" wrapText="1"/>
    </xf>
    <xf numFmtId="2" fontId="4" fillId="0" borderId="1" xfId="0" applyNumberFormat="1" applyFont="1" applyFill="1" applyBorder="1" applyAlignment="1">
      <alignment horizontal="right" wrapText="1"/>
    </xf>
    <xf numFmtId="2" fontId="5" fillId="0" borderId="1" xfId="0" applyNumberFormat="1" applyFont="1" applyFill="1" applyBorder="1" applyAlignment="1">
      <alignment horizontal="right" wrapText="1"/>
    </xf>
    <xf numFmtId="164" fontId="5" fillId="0" borderId="3" xfId="1" applyNumberFormat="1" applyFont="1" applyFill="1" applyBorder="1" applyAlignment="1">
      <alignment horizontal="center" wrapText="1"/>
    </xf>
    <xf numFmtId="0" fontId="1" fillId="0" borderId="0" xfId="0" applyFont="1" applyAlignment="1">
      <alignment horizontal="right" vertical="top" wrapText="1"/>
    </xf>
    <xf numFmtId="0" fontId="4" fillId="0" borderId="13" xfId="0" applyFont="1" applyBorder="1" applyAlignment="1">
      <alignment horizontal="center" vertical="center" wrapText="1"/>
    </xf>
    <xf numFmtId="0" fontId="2" fillId="0" borderId="8" xfId="0" applyFont="1" applyBorder="1" applyAlignment="1">
      <alignment horizontal="center" vertical="center"/>
    </xf>
    <xf numFmtId="164" fontId="4" fillId="0" borderId="13" xfId="1" applyNumberFormat="1" applyFont="1" applyBorder="1" applyAlignment="1">
      <alignment vertical="center" wrapText="1"/>
    </xf>
    <xf numFmtId="2" fontId="10" fillId="0" borderId="13" xfId="0" applyNumberFormat="1" applyFont="1" applyBorder="1" applyAlignment="1">
      <alignment vertical="center"/>
    </xf>
    <xf numFmtId="164" fontId="4" fillId="0" borderId="4" xfId="1" applyNumberFormat="1" applyFont="1" applyBorder="1" applyAlignment="1">
      <alignment vertical="center" wrapText="1"/>
    </xf>
    <xf numFmtId="2" fontId="10" fillId="0" borderId="4" xfId="0" applyNumberFormat="1" applyFont="1" applyBorder="1" applyAlignment="1">
      <alignment vertical="center"/>
    </xf>
    <xf numFmtId="164" fontId="5" fillId="0" borderId="4" xfId="1" applyNumberFormat="1" applyFont="1" applyBorder="1" applyAlignment="1">
      <alignment vertical="center" wrapText="1"/>
    </xf>
    <xf numFmtId="2" fontId="2" fillId="0" borderId="4" xfId="0" applyNumberFormat="1"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4" fillId="0" borderId="8" xfId="0" applyFont="1" applyFill="1" applyBorder="1" applyAlignment="1">
      <alignment horizontal="center" vertical="center" wrapText="1"/>
    </xf>
    <xf numFmtId="0" fontId="5" fillId="0" borderId="9" xfId="0" applyFont="1" applyBorder="1" applyAlignment="1">
      <alignment horizontal="left" vertical="center" wrapText="1"/>
    </xf>
    <xf numFmtId="0" fontId="5" fillId="0" borderId="1" xfId="0" applyFont="1" applyBorder="1" applyAlignment="1">
      <alignment horizontal="left" vertical="center" wrapText="1"/>
    </xf>
    <xf numFmtId="0" fontId="5" fillId="0" borderId="3" xfId="0" applyFont="1" applyBorder="1" applyAlignment="1">
      <alignment horizontal="left" vertical="center" wrapText="1"/>
    </xf>
    <xf numFmtId="164" fontId="4" fillId="0" borderId="8" xfId="1" applyNumberFormat="1" applyFont="1" applyBorder="1" applyAlignment="1">
      <alignment horizontal="right" vertical="center" wrapText="1"/>
    </xf>
    <xf numFmtId="10" fontId="4" fillId="0" borderId="8" xfId="1" applyNumberFormat="1" applyFont="1" applyBorder="1" applyAlignment="1">
      <alignment horizontal="right" vertical="center" wrapText="1"/>
    </xf>
    <xf numFmtId="164" fontId="5" fillId="0" borderId="9" xfId="1" applyNumberFormat="1" applyFont="1" applyBorder="1" applyAlignment="1">
      <alignment horizontal="right" vertical="center" wrapText="1"/>
    </xf>
    <xf numFmtId="10" fontId="5" fillId="0" borderId="9" xfId="1" applyNumberFormat="1" applyFont="1" applyBorder="1" applyAlignment="1">
      <alignment horizontal="right" vertical="center" wrapText="1"/>
    </xf>
    <xf numFmtId="164" fontId="5" fillId="0" borderId="1" xfId="1" applyNumberFormat="1" applyFont="1" applyBorder="1" applyAlignment="1">
      <alignment horizontal="right" vertical="center" wrapText="1"/>
    </xf>
    <xf numFmtId="164" fontId="5" fillId="0" borderId="3" xfId="1" applyNumberFormat="1" applyFont="1" applyBorder="1" applyAlignment="1">
      <alignment horizontal="right" vertical="center" wrapText="1"/>
    </xf>
    <xf numFmtId="10" fontId="5" fillId="0" borderId="3" xfId="1" applyNumberFormat="1" applyFont="1" applyBorder="1" applyAlignment="1">
      <alignment horizontal="right" vertical="center" wrapText="1"/>
    </xf>
    <xf numFmtId="0" fontId="5" fillId="0" borderId="1" xfId="0" applyFont="1" applyBorder="1" applyAlignment="1">
      <alignment horizontal="right" vertical="center" wrapText="1"/>
    </xf>
    <xf numFmtId="0" fontId="5" fillId="0" borderId="3" xfId="0" applyFont="1" applyBorder="1" applyAlignment="1">
      <alignment horizontal="right" vertical="center" wrapText="1"/>
    </xf>
    <xf numFmtId="0" fontId="5" fillId="0" borderId="9" xfId="0" applyFont="1" applyFill="1" applyBorder="1" applyAlignment="1">
      <alignment horizontal="center" vertical="center" wrapText="1"/>
    </xf>
    <xf numFmtId="0" fontId="2" fillId="0" borderId="0" xfId="0" applyFont="1" applyFill="1" applyAlignment="1">
      <alignment vertical="center"/>
    </xf>
    <xf numFmtId="0" fontId="10" fillId="0" borderId="0" xfId="0" applyFont="1" applyFill="1"/>
    <xf numFmtId="164" fontId="10" fillId="0" borderId="0" xfId="0" applyNumberFormat="1" applyFont="1" applyFill="1"/>
    <xf numFmtId="164" fontId="5" fillId="0" borderId="1" xfId="1" applyNumberFormat="1" applyFont="1" applyFill="1" applyBorder="1" applyAlignment="1">
      <alignment vertical="center" wrapText="1"/>
    </xf>
    <xf numFmtId="0" fontId="2" fillId="0" borderId="17" xfId="0" applyFont="1" applyFill="1" applyBorder="1" applyAlignment="1">
      <alignment wrapText="1"/>
    </xf>
    <xf numFmtId="0" fontId="2" fillId="0" borderId="16" xfId="0" applyFont="1" applyFill="1" applyBorder="1" applyAlignment="1">
      <alignment wrapText="1"/>
    </xf>
    <xf numFmtId="0" fontId="2" fillId="0" borderId="3" xfId="0" applyFont="1" applyFill="1" applyBorder="1" applyAlignment="1">
      <alignment wrapText="1"/>
    </xf>
    <xf numFmtId="164" fontId="2" fillId="0" borderId="3" xfId="1" applyNumberFormat="1" applyFont="1" applyFill="1" applyBorder="1" applyAlignment="1">
      <alignment wrapText="1"/>
    </xf>
    <xf numFmtId="2" fontId="5" fillId="0" borderId="3" xfId="0" applyNumberFormat="1" applyFont="1" applyFill="1" applyBorder="1" applyAlignment="1">
      <alignment horizontal="right" wrapText="1"/>
    </xf>
    <xf numFmtId="0" fontId="7" fillId="0" borderId="0" xfId="0" applyFont="1" applyFill="1"/>
    <xf numFmtId="0" fontId="0" fillId="0" borderId="0" xfId="0" applyFill="1"/>
    <xf numFmtId="0" fontId="1" fillId="0" borderId="0" xfId="0" applyFont="1" applyAlignment="1">
      <alignment horizontal="center" vertical="top" wrapText="1"/>
    </xf>
    <xf numFmtId="0" fontId="3" fillId="0" borderId="0" xfId="0" applyFont="1" applyBorder="1" applyAlignment="1">
      <alignment horizontal="right"/>
    </xf>
    <xf numFmtId="0" fontId="4" fillId="0" borderId="8" xfId="0" applyFont="1" applyBorder="1" applyAlignment="1">
      <alignment horizontal="center" vertical="center" wrapText="1"/>
    </xf>
    <xf numFmtId="0" fontId="10" fillId="0" borderId="8" xfId="0" applyFont="1" applyBorder="1" applyAlignment="1">
      <alignment horizontal="center" vertical="center" wrapText="1"/>
    </xf>
    <xf numFmtId="0" fontId="1" fillId="0" borderId="0" xfId="0" applyFont="1" applyAlignment="1">
      <alignment horizontal="center"/>
    </xf>
    <xf numFmtId="0" fontId="3" fillId="0" borderId="0" xfId="0" applyFont="1" applyAlignment="1">
      <alignment horizontal="center"/>
    </xf>
    <xf numFmtId="0" fontId="7" fillId="0" borderId="0" xfId="0" applyFont="1" applyAlignment="1">
      <alignment horizontal="left" vertical="top" wrapText="1"/>
    </xf>
    <xf numFmtId="0" fontId="5" fillId="0" borderId="8" xfId="0" applyFont="1" applyBorder="1" applyAlignment="1">
      <alignment horizontal="center" vertical="center" wrapText="1"/>
    </xf>
    <xf numFmtId="0" fontId="5" fillId="0" borderId="8" xfId="0" applyFont="1" applyBorder="1" applyAlignment="1">
      <alignment horizontal="center" wrapText="1"/>
    </xf>
    <xf numFmtId="0" fontId="1" fillId="0" borderId="0" xfId="0" applyFont="1" applyAlignment="1">
      <alignment horizontal="right" vertical="top" wrapText="1"/>
    </xf>
    <xf numFmtId="0" fontId="3" fillId="0" borderId="0" xfId="0" applyFont="1" applyBorder="1" applyAlignment="1">
      <alignment horizontal="left" vertical="center" wrapText="1"/>
    </xf>
    <xf numFmtId="0" fontId="1" fillId="0" borderId="0" xfId="0" applyFont="1" applyFill="1" applyAlignment="1">
      <alignment horizontal="center" vertical="top"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7" fillId="0" borderId="0" xfId="0" applyFont="1" applyFill="1" applyAlignment="1">
      <alignment horizontal="left" vertical="top" wrapText="1"/>
    </xf>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Fill="1" applyBorder="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workbookViewId="0">
      <selection activeCell="K12" sqref="K12"/>
    </sheetView>
  </sheetViews>
  <sheetFormatPr defaultRowHeight="15" x14ac:dyDescent="0.25"/>
  <cols>
    <col min="1" max="1" width="45.5703125" customWidth="1"/>
    <col min="2" max="3" width="10.7109375" hidden="1" customWidth="1"/>
    <col min="4" max="4" width="10" hidden="1" customWidth="1"/>
    <col min="5" max="6" width="10.42578125" hidden="1" customWidth="1"/>
    <col min="7" max="7" width="10.140625" hidden="1" customWidth="1"/>
    <col min="8" max="14" width="10.85546875" customWidth="1"/>
  </cols>
  <sheetData>
    <row r="1" spans="1:15" s="2" customFormat="1" ht="19.899999999999999" customHeight="1" x14ac:dyDescent="0.25">
      <c r="A1" s="6" t="s">
        <v>110</v>
      </c>
      <c r="B1" s="62"/>
      <c r="E1" s="1"/>
      <c r="H1" s="107"/>
      <c r="I1" s="107"/>
      <c r="J1" s="107"/>
      <c r="K1" s="107"/>
      <c r="L1" s="107"/>
      <c r="M1" s="107"/>
    </row>
    <row r="2" spans="1:15" s="2" customFormat="1" ht="15.75" x14ac:dyDescent="0.25">
      <c r="A2" s="111" t="s">
        <v>146</v>
      </c>
      <c r="B2" s="111"/>
      <c r="C2" s="111"/>
      <c r="D2" s="111"/>
      <c r="E2" s="111"/>
      <c r="F2" s="111"/>
      <c r="G2" s="111"/>
      <c r="H2" s="111"/>
      <c r="I2" s="111"/>
      <c r="J2" s="111"/>
      <c r="K2" s="111"/>
      <c r="L2" s="111"/>
      <c r="M2" s="111"/>
      <c r="N2" s="111"/>
      <c r="O2" s="111"/>
    </row>
    <row r="3" spans="1:15" s="2" customFormat="1" ht="15.75" x14ac:dyDescent="0.25">
      <c r="A3" s="112" t="s">
        <v>134</v>
      </c>
      <c r="B3" s="112"/>
      <c r="C3" s="112"/>
      <c r="D3" s="112"/>
      <c r="E3" s="112"/>
      <c r="F3" s="112"/>
      <c r="G3" s="112"/>
      <c r="H3" s="112"/>
      <c r="I3" s="112"/>
      <c r="J3" s="112"/>
      <c r="K3" s="112"/>
      <c r="L3" s="112"/>
      <c r="M3" s="112"/>
      <c r="N3" s="112"/>
      <c r="O3" s="112"/>
    </row>
    <row r="4" spans="1:15" s="2" customFormat="1" ht="15.75" x14ac:dyDescent="0.25">
      <c r="A4" s="4"/>
      <c r="F4" s="108" t="s">
        <v>2</v>
      </c>
      <c r="G4" s="108"/>
      <c r="I4" s="108"/>
      <c r="J4" s="108"/>
      <c r="L4" s="108"/>
      <c r="M4" s="108"/>
      <c r="N4" s="108" t="s">
        <v>2</v>
      </c>
      <c r="O4" s="108"/>
    </row>
    <row r="5" spans="1:15" s="23" customFormat="1" ht="33.75" customHeight="1" x14ac:dyDescent="0.25">
      <c r="A5" s="109" t="s">
        <v>3</v>
      </c>
      <c r="B5" s="109" t="s">
        <v>132</v>
      </c>
      <c r="C5" s="109"/>
      <c r="D5" s="109"/>
      <c r="E5" s="109" t="s">
        <v>127</v>
      </c>
      <c r="F5" s="109"/>
      <c r="G5" s="109"/>
      <c r="H5" s="109" t="s">
        <v>99</v>
      </c>
      <c r="I5" s="109"/>
      <c r="J5" s="109"/>
      <c r="K5" s="109" t="s">
        <v>143</v>
      </c>
      <c r="L5" s="109"/>
      <c r="M5" s="109"/>
      <c r="N5" s="110" t="s">
        <v>135</v>
      </c>
      <c r="O5" s="110"/>
    </row>
    <row r="6" spans="1:15" s="23" customFormat="1" ht="47.25" x14ac:dyDescent="0.25">
      <c r="A6" s="109"/>
      <c r="B6" s="61" t="s">
        <v>84</v>
      </c>
      <c r="C6" s="61" t="s">
        <v>85</v>
      </c>
      <c r="D6" s="61" t="s">
        <v>86</v>
      </c>
      <c r="E6" s="61" t="s">
        <v>84</v>
      </c>
      <c r="F6" s="61" t="s">
        <v>85</v>
      </c>
      <c r="G6" s="61" t="s">
        <v>86</v>
      </c>
      <c r="H6" s="61" t="s">
        <v>84</v>
      </c>
      <c r="I6" s="61" t="s">
        <v>85</v>
      </c>
      <c r="J6" s="61" t="s">
        <v>86</v>
      </c>
      <c r="K6" s="61" t="s">
        <v>84</v>
      </c>
      <c r="L6" s="61" t="s">
        <v>85</v>
      </c>
      <c r="M6" s="61" t="s">
        <v>86</v>
      </c>
      <c r="N6" s="73" t="s">
        <v>84</v>
      </c>
      <c r="O6" s="73" t="s">
        <v>85</v>
      </c>
    </row>
    <row r="7" spans="1:15" s="24" customFormat="1" ht="15.75" x14ac:dyDescent="0.25">
      <c r="A7" s="72" t="s">
        <v>52</v>
      </c>
      <c r="B7" s="74">
        <f>SUM(B8+B13)</f>
        <v>96832</v>
      </c>
      <c r="C7" s="74">
        <f t="shared" ref="C7:D7" si="0">SUM(C8+C13)</f>
        <v>96832</v>
      </c>
      <c r="D7" s="74">
        <f t="shared" si="0"/>
        <v>0</v>
      </c>
      <c r="E7" s="74">
        <f>SUM(E8+E13)</f>
        <v>78880</v>
      </c>
      <c r="F7" s="74">
        <f t="shared" ref="F7:I7" si="1">SUM(F8+F13)</f>
        <v>78880</v>
      </c>
      <c r="G7" s="74">
        <f t="shared" si="1"/>
        <v>0</v>
      </c>
      <c r="H7" s="74">
        <f t="shared" si="1"/>
        <v>96832</v>
      </c>
      <c r="I7" s="74">
        <f t="shared" si="1"/>
        <v>96832</v>
      </c>
      <c r="J7" s="74"/>
      <c r="K7" s="74">
        <f t="shared" ref="K7:L7" si="2">SUM(K8+K13)</f>
        <v>34124</v>
      </c>
      <c r="L7" s="74">
        <f t="shared" si="2"/>
        <v>24244</v>
      </c>
      <c r="M7" s="74"/>
      <c r="N7" s="75">
        <f>K7/H7*100</f>
        <v>35.240416391275616</v>
      </c>
      <c r="O7" s="75">
        <f>L7/I7*100</f>
        <v>25.037177792465297</v>
      </c>
    </row>
    <row r="8" spans="1:15" s="24" customFormat="1" ht="31.5" x14ac:dyDescent="0.25">
      <c r="A8" s="30" t="s">
        <v>87</v>
      </c>
      <c r="B8" s="76">
        <f>SUM(B9:B12)</f>
        <v>96832</v>
      </c>
      <c r="C8" s="76">
        <f t="shared" ref="C8:D8" si="3">SUM(C9:C12)</f>
        <v>96832</v>
      </c>
      <c r="D8" s="76">
        <f t="shared" si="3"/>
        <v>0</v>
      </c>
      <c r="E8" s="76">
        <f>SUM(E9:E12)</f>
        <v>78880</v>
      </c>
      <c r="F8" s="76">
        <f t="shared" ref="F8:I8" si="4">SUM(F9:F12)</f>
        <v>78880</v>
      </c>
      <c r="G8" s="76">
        <f t="shared" si="4"/>
        <v>0</v>
      </c>
      <c r="H8" s="76">
        <f t="shared" si="4"/>
        <v>96832</v>
      </c>
      <c r="I8" s="76">
        <f t="shared" si="4"/>
        <v>96832</v>
      </c>
      <c r="J8" s="76"/>
      <c r="K8" s="76">
        <f t="shared" ref="K8:L8" si="5">SUM(K9:K12)</f>
        <v>34124</v>
      </c>
      <c r="L8" s="76">
        <f t="shared" si="5"/>
        <v>24244</v>
      </c>
      <c r="M8" s="76"/>
      <c r="N8" s="77">
        <f t="shared" ref="N8:N12" si="6">K8/H8*100</f>
        <v>35.240416391275616</v>
      </c>
      <c r="O8" s="77">
        <f t="shared" ref="O8:O12" si="7">L8/I8*100</f>
        <v>25.037177792465297</v>
      </c>
    </row>
    <row r="9" spans="1:15" s="23" customFormat="1" ht="15.75" x14ac:dyDescent="0.25">
      <c r="A9" s="25" t="s">
        <v>106</v>
      </c>
      <c r="B9" s="78">
        <v>40000</v>
      </c>
      <c r="C9" s="78">
        <f>B9</f>
        <v>40000</v>
      </c>
      <c r="D9" s="78">
        <f>B9-C9</f>
        <v>0</v>
      </c>
      <c r="E9" s="78">
        <v>36000</v>
      </c>
      <c r="F9" s="78">
        <v>36000</v>
      </c>
      <c r="G9" s="78">
        <f>E9-F9</f>
        <v>0</v>
      </c>
      <c r="H9" s="78">
        <v>40000</v>
      </c>
      <c r="I9" s="78">
        <v>40000</v>
      </c>
      <c r="J9" s="78">
        <f>H9-I9</f>
        <v>0</v>
      </c>
      <c r="K9" s="78"/>
      <c r="L9" s="78">
        <f>K9</f>
        <v>0</v>
      </c>
      <c r="M9" s="78">
        <f>K9-L9</f>
        <v>0</v>
      </c>
      <c r="N9" s="79">
        <f t="shared" si="6"/>
        <v>0</v>
      </c>
      <c r="O9" s="79">
        <f t="shared" si="7"/>
        <v>0</v>
      </c>
    </row>
    <row r="10" spans="1:15" s="23" customFormat="1" ht="15.75" x14ac:dyDescent="0.25">
      <c r="A10" s="25" t="s">
        <v>107</v>
      </c>
      <c r="B10" s="78">
        <v>30300</v>
      </c>
      <c r="C10" s="78">
        <f t="shared" ref="C10:C12" si="8">B10</f>
        <v>30300</v>
      </c>
      <c r="D10" s="78">
        <f t="shared" ref="D10:D12" si="9">B10-C10</f>
        <v>0</v>
      </c>
      <c r="E10" s="78">
        <v>16410</v>
      </c>
      <c r="F10" s="78">
        <v>16410</v>
      </c>
      <c r="G10" s="78">
        <f t="shared" ref="G10:G12" si="10">E10-F10</f>
        <v>0</v>
      </c>
      <c r="H10" s="78">
        <v>30300</v>
      </c>
      <c r="I10" s="78">
        <v>30300</v>
      </c>
      <c r="J10" s="78">
        <f t="shared" ref="J10:J12" si="11">H10-I10</f>
        <v>0</v>
      </c>
      <c r="K10" s="78">
        <v>9880</v>
      </c>
      <c r="L10" s="78"/>
      <c r="M10" s="78">
        <f t="shared" ref="M10:M12" si="12">K10-L10</f>
        <v>9880</v>
      </c>
      <c r="N10" s="79">
        <f t="shared" si="6"/>
        <v>32.60726072607261</v>
      </c>
      <c r="O10" s="79">
        <f t="shared" si="7"/>
        <v>0</v>
      </c>
    </row>
    <row r="11" spans="1:15" s="23" customFormat="1" ht="15.75" x14ac:dyDescent="0.25">
      <c r="A11" s="25" t="s">
        <v>108</v>
      </c>
      <c r="B11" s="78">
        <v>14472</v>
      </c>
      <c r="C11" s="78">
        <f t="shared" si="8"/>
        <v>14472</v>
      </c>
      <c r="D11" s="78">
        <f t="shared" si="9"/>
        <v>0</v>
      </c>
      <c r="E11" s="78">
        <v>13130</v>
      </c>
      <c r="F11" s="78">
        <v>13130</v>
      </c>
      <c r="G11" s="78">
        <f t="shared" si="10"/>
        <v>0</v>
      </c>
      <c r="H11" s="78">
        <v>14472</v>
      </c>
      <c r="I11" s="78">
        <v>14472</v>
      </c>
      <c r="J11" s="78">
        <f t="shared" si="11"/>
        <v>0</v>
      </c>
      <c r="K11" s="78">
        <v>13164</v>
      </c>
      <c r="L11" s="78">
        <f t="shared" ref="L11:L12" si="13">K11</f>
        <v>13164</v>
      </c>
      <c r="M11" s="78">
        <f t="shared" si="12"/>
        <v>0</v>
      </c>
      <c r="N11" s="79">
        <f t="shared" si="6"/>
        <v>90.961857379767835</v>
      </c>
      <c r="O11" s="79">
        <f t="shared" si="7"/>
        <v>90.961857379767835</v>
      </c>
    </row>
    <row r="12" spans="1:15" s="23" customFormat="1" ht="15.75" x14ac:dyDescent="0.25">
      <c r="A12" s="25" t="s">
        <v>109</v>
      </c>
      <c r="B12" s="78">
        <v>12060</v>
      </c>
      <c r="C12" s="78">
        <f t="shared" si="8"/>
        <v>12060</v>
      </c>
      <c r="D12" s="78">
        <f t="shared" si="9"/>
        <v>0</v>
      </c>
      <c r="E12" s="78">
        <v>13340</v>
      </c>
      <c r="F12" s="78">
        <v>13340</v>
      </c>
      <c r="G12" s="78">
        <f t="shared" si="10"/>
        <v>0</v>
      </c>
      <c r="H12" s="78">
        <v>12060</v>
      </c>
      <c r="I12" s="78">
        <v>12060</v>
      </c>
      <c r="J12" s="78">
        <f t="shared" si="11"/>
        <v>0</v>
      </c>
      <c r="K12" s="78">
        <v>11080</v>
      </c>
      <c r="L12" s="78">
        <f t="shared" si="13"/>
        <v>11080</v>
      </c>
      <c r="M12" s="78">
        <f t="shared" si="12"/>
        <v>0</v>
      </c>
      <c r="N12" s="79">
        <f t="shared" si="6"/>
        <v>91.873963515754568</v>
      </c>
      <c r="O12" s="79">
        <f t="shared" si="7"/>
        <v>91.873963515754568</v>
      </c>
    </row>
    <row r="13" spans="1:15" s="23" customFormat="1" ht="15.75" x14ac:dyDescent="0.25">
      <c r="A13" s="25" t="s">
        <v>88</v>
      </c>
      <c r="B13" s="78"/>
      <c r="C13" s="78"/>
      <c r="D13" s="78"/>
      <c r="E13" s="78"/>
      <c r="F13" s="78"/>
      <c r="G13" s="78"/>
      <c r="H13" s="78"/>
      <c r="I13" s="78"/>
      <c r="J13" s="78"/>
      <c r="K13" s="78"/>
      <c r="L13" s="78"/>
      <c r="M13" s="78"/>
      <c r="N13" s="80"/>
      <c r="O13" s="80"/>
    </row>
    <row r="14" spans="1:15" s="23" customFormat="1" ht="15.75" x14ac:dyDescent="0.25">
      <c r="A14" s="25" t="s">
        <v>89</v>
      </c>
      <c r="B14" s="11"/>
      <c r="C14" s="11"/>
      <c r="D14" s="11"/>
      <c r="E14" s="11"/>
      <c r="F14" s="11"/>
      <c r="G14" s="11"/>
      <c r="H14" s="11"/>
      <c r="I14" s="11"/>
      <c r="J14" s="11"/>
      <c r="K14" s="11"/>
      <c r="L14" s="11"/>
      <c r="M14" s="11"/>
      <c r="N14" s="80"/>
      <c r="O14" s="80"/>
    </row>
    <row r="15" spans="1:15" s="23" customFormat="1" ht="15.75" x14ac:dyDescent="0.25">
      <c r="A15" s="25" t="s">
        <v>90</v>
      </c>
      <c r="B15" s="11"/>
      <c r="C15" s="11"/>
      <c r="D15" s="11"/>
      <c r="E15" s="11"/>
      <c r="F15" s="11"/>
      <c r="G15" s="11"/>
      <c r="H15" s="11"/>
      <c r="I15" s="11"/>
      <c r="J15" s="11"/>
      <c r="K15" s="11"/>
      <c r="L15" s="11"/>
      <c r="M15" s="11"/>
      <c r="N15" s="80"/>
      <c r="O15" s="80"/>
    </row>
    <row r="16" spans="1:15" s="23" customFormat="1" ht="15.75" x14ac:dyDescent="0.25">
      <c r="A16" s="25" t="s">
        <v>91</v>
      </c>
      <c r="B16" s="11"/>
      <c r="C16" s="11"/>
      <c r="D16" s="11"/>
      <c r="E16" s="11"/>
      <c r="F16" s="11"/>
      <c r="G16" s="11"/>
      <c r="H16" s="11"/>
      <c r="I16" s="11"/>
      <c r="J16" s="11"/>
      <c r="K16" s="11"/>
      <c r="L16" s="11"/>
      <c r="M16" s="11"/>
      <c r="N16" s="80"/>
      <c r="O16" s="80"/>
    </row>
    <row r="17" spans="1:15" s="23" customFormat="1" ht="15.75" x14ac:dyDescent="0.25">
      <c r="A17" s="25" t="s">
        <v>92</v>
      </c>
      <c r="B17" s="11"/>
      <c r="C17" s="11"/>
      <c r="D17" s="11"/>
      <c r="E17" s="11"/>
      <c r="F17" s="11"/>
      <c r="G17" s="11"/>
      <c r="H17" s="11"/>
      <c r="I17" s="11"/>
      <c r="J17" s="11"/>
      <c r="K17" s="11"/>
      <c r="L17" s="11"/>
      <c r="M17" s="11"/>
      <c r="N17" s="80"/>
      <c r="O17" s="80"/>
    </row>
    <row r="18" spans="1:15" s="23" customFormat="1" ht="15.75" x14ac:dyDescent="0.25">
      <c r="A18" s="25" t="s">
        <v>41</v>
      </c>
      <c r="B18" s="11"/>
      <c r="C18" s="11"/>
      <c r="D18" s="11"/>
      <c r="E18" s="11"/>
      <c r="F18" s="11"/>
      <c r="G18" s="11"/>
      <c r="H18" s="11"/>
      <c r="I18" s="11"/>
      <c r="J18" s="11"/>
      <c r="K18" s="11"/>
      <c r="L18" s="11"/>
      <c r="M18" s="11"/>
      <c r="N18" s="80"/>
      <c r="O18" s="80"/>
    </row>
    <row r="19" spans="1:15" s="23" customFormat="1" ht="15.75" x14ac:dyDescent="0.25">
      <c r="A19" s="26"/>
      <c r="B19" s="27"/>
      <c r="C19" s="27"/>
      <c r="D19" s="27"/>
      <c r="E19" s="27"/>
      <c r="F19" s="27"/>
      <c r="G19" s="27"/>
      <c r="H19" s="27"/>
      <c r="I19" s="27"/>
      <c r="J19" s="27"/>
      <c r="K19" s="27"/>
      <c r="L19" s="27"/>
      <c r="M19" s="27"/>
      <c r="N19" s="81"/>
      <c r="O19" s="81"/>
    </row>
    <row r="20" spans="1:15" s="2" customFormat="1" ht="15.75" x14ac:dyDescent="0.25">
      <c r="A20" s="5" t="s">
        <v>93</v>
      </c>
    </row>
    <row r="21" spans="1:15" s="2" customFormat="1" ht="15.75" x14ac:dyDescent="0.25">
      <c r="A21" s="5" t="s">
        <v>94</v>
      </c>
    </row>
    <row r="22" spans="1:15" s="2" customFormat="1" ht="15.75" x14ac:dyDescent="0.25"/>
    <row r="23" spans="1:15" s="2" customFormat="1" ht="15.75" x14ac:dyDescent="0.25"/>
    <row r="24" spans="1:15" s="2" customFormat="1" ht="15.75" x14ac:dyDescent="0.25"/>
    <row r="25" spans="1:15" s="2" customFormat="1" ht="15.75" x14ac:dyDescent="0.25"/>
  </sheetData>
  <mergeCells count="14">
    <mergeCell ref="K1:M1"/>
    <mergeCell ref="L4:M4"/>
    <mergeCell ref="K5:M5"/>
    <mergeCell ref="F4:G4"/>
    <mergeCell ref="N5:O5"/>
    <mergeCell ref="A2:O2"/>
    <mergeCell ref="A3:O3"/>
    <mergeCell ref="N4:O4"/>
    <mergeCell ref="H1:J1"/>
    <mergeCell ref="A5:A6"/>
    <mergeCell ref="E5:G5"/>
    <mergeCell ref="H5:J5"/>
    <mergeCell ref="I4:J4"/>
    <mergeCell ref="B5:D5"/>
  </mergeCells>
  <pageMargins left="0.92" right="0.24" top="0.51"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abSelected="1" workbookViewId="0">
      <selection activeCell="F36" sqref="F36"/>
    </sheetView>
  </sheetViews>
  <sheetFormatPr defaultRowHeight="15" x14ac:dyDescent="0.25"/>
  <cols>
    <col min="1" max="1" width="36.28515625" customWidth="1"/>
    <col min="2" max="2" width="11.85546875" customWidth="1"/>
    <col min="3" max="3" width="12.140625" customWidth="1"/>
    <col min="4" max="4" width="11.42578125" customWidth="1"/>
    <col min="5" max="5" width="12.7109375" customWidth="1"/>
    <col min="6" max="6" width="12.85546875" customWidth="1"/>
    <col min="7" max="7" width="12" customWidth="1"/>
    <col min="8" max="8" width="11.5703125" customWidth="1"/>
    <col min="9" max="11" width="10.85546875" customWidth="1"/>
  </cols>
  <sheetData>
    <row r="1" spans="1:11" s="2" customFormat="1" ht="19.149999999999999" customHeight="1" x14ac:dyDescent="0.25">
      <c r="A1" s="113" t="s">
        <v>110</v>
      </c>
      <c r="B1" s="113"/>
      <c r="H1" s="107" t="s">
        <v>72</v>
      </c>
      <c r="I1" s="107"/>
      <c r="J1" s="107"/>
      <c r="K1" s="7"/>
    </row>
    <row r="2" spans="1:11" s="2" customFormat="1" ht="18.75" x14ac:dyDescent="0.25">
      <c r="A2" s="111" t="s">
        <v>98</v>
      </c>
      <c r="B2" s="111"/>
      <c r="C2" s="111"/>
      <c r="D2" s="111"/>
      <c r="E2" s="111"/>
      <c r="F2" s="111"/>
      <c r="G2" s="111"/>
      <c r="H2" s="111"/>
      <c r="I2" s="111"/>
      <c r="J2" s="111"/>
    </row>
    <row r="3" spans="1:11" s="2" customFormat="1" ht="15.75" x14ac:dyDescent="0.25">
      <c r="A3" s="112" t="s">
        <v>1</v>
      </c>
      <c r="B3" s="112"/>
      <c r="C3" s="112"/>
      <c r="D3" s="112"/>
      <c r="E3" s="112"/>
      <c r="F3" s="112"/>
      <c r="G3" s="112"/>
      <c r="H3" s="112"/>
      <c r="I3" s="112"/>
      <c r="J3" s="112"/>
    </row>
    <row r="4" spans="1:11" s="2" customFormat="1" ht="15.75" x14ac:dyDescent="0.25">
      <c r="A4" s="4"/>
      <c r="I4" s="4" t="s">
        <v>2</v>
      </c>
    </row>
    <row r="5" spans="1:11" s="2" customFormat="1" ht="15.6" customHeight="1" x14ac:dyDescent="0.25">
      <c r="A5" s="109" t="s">
        <v>73</v>
      </c>
      <c r="B5" s="109" t="s">
        <v>74</v>
      </c>
      <c r="C5" s="114" t="s">
        <v>75</v>
      </c>
      <c r="D5" s="114"/>
      <c r="E5" s="109" t="s">
        <v>104</v>
      </c>
      <c r="F5" s="109" t="s">
        <v>105</v>
      </c>
      <c r="G5" s="115" t="s">
        <v>97</v>
      </c>
      <c r="H5" s="115"/>
      <c r="I5" s="115"/>
      <c r="J5" s="115"/>
    </row>
    <row r="6" spans="1:11" s="2" customFormat="1" ht="15.6" customHeight="1" x14ac:dyDescent="0.25">
      <c r="A6" s="109"/>
      <c r="B6" s="109"/>
      <c r="C6" s="114"/>
      <c r="D6" s="114"/>
      <c r="E6" s="109"/>
      <c r="F6" s="109"/>
      <c r="G6" s="114" t="s">
        <v>76</v>
      </c>
      <c r="H6" s="114" t="s">
        <v>77</v>
      </c>
      <c r="I6" s="114" t="s">
        <v>78</v>
      </c>
      <c r="J6" s="114"/>
    </row>
    <row r="7" spans="1:11" s="2" customFormat="1" ht="56.25" customHeight="1" x14ac:dyDescent="0.25">
      <c r="A7" s="109"/>
      <c r="B7" s="109"/>
      <c r="C7" s="21" t="s">
        <v>76</v>
      </c>
      <c r="D7" s="21" t="s">
        <v>79</v>
      </c>
      <c r="E7" s="109"/>
      <c r="F7" s="109"/>
      <c r="G7" s="114"/>
      <c r="H7" s="114"/>
      <c r="I7" s="21" t="s">
        <v>80</v>
      </c>
      <c r="J7" s="21" t="s">
        <v>81</v>
      </c>
    </row>
    <row r="8" spans="1:11" s="16" customFormat="1" ht="15.75" x14ac:dyDescent="0.25">
      <c r="A8" s="19" t="s">
        <v>52</v>
      </c>
      <c r="B8" s="28"/>
      <c r="C8" s="20">
        <f t="shared" ref="C8:J8" si="0">C9+C19+C17</f>
        <v>20147185</v>
      </c>
      <c r="D8" s="20">
        <f t="shared" si="0"/>
        <v>2200000</v>
      </c>
      <c r="E8" s="20">
        <f t="shared" si="0"/>
        <v>19301292</v>
      </c>
      <c r="F8" s="20">
        <f t="shared" si="0"/>
        <v>12368798</v>
      </c>
      <c r="G8" s="20">
        <f t="shared" si="0"/>
        <v>1419800</v>
      </c>
      <c r="H8" s="20">
        <f t="shared" si="0"/>
        <v>1419800</v>
      </c>
      <c r="I8" s="20">
        <f t="shared" si="0"/>
        <v>615000</v>
      </c>
      <c r="J8" s="20">
        <f t="shared" si="0"/>
        <v>804800</v>
      </c>
    </row>
    <row r="9" spans="1:11" s="16" customFormat="1" ht="19.149999999999999" customHeight="1" x14ac:dyDescent="0.25">
      <c r="A9" s="8" t="s">
        <v>111</v>
      </c>
      <c r="B9" s="8"/>
      <c r="C9" s="15">
        <f>SUM(C10:C16)</f>
        <v>20147185</v>
      </c>
      <c r="D9" s="15">
        <f t="shared" ref="D9:J9" si="1">SUM(D10:D16)</f>
        <v>2200000</v>
      </c>
      <c r="E9" s="15">
        <f t="shared" si="1"/>
        <v>19301292</v>
      </c>
      <c r="F9" s="15">
        <f t="shared" si="1"/>
        <v>12368798</v>
      </c>
      <c r="G9" s="15">
        <f t="shared" si="1"/>
        <v>1419800</v>
      </c>
      <c r="H9" s="15">
        <f t="shared" si="1"/>
        <v>1419800</v>
      </c>
      <c r="I9" s="15">
        <f>SUM(I10:I16)</f>
        <v>615000</v>
      </c>
      <c r="J9" s="15">
        <f t="shared" si="1"/>
        <v>804800</v>
      </c>
    </row>
    <row r="10" spans="1:11" s="32" customFormat="1" ht="36" customHeight="1" x14ac:dyDescent="0.25">
      <c r="A10" s="29" t="s">
        <v>114</v>
      </c>
      <c r="B10" s="11" t="s">
        <v>120</v>
      </c>
      <c r="C10" s="31">
        <v>5598618</v>
      </c>
      <c r="D10" s="31">
        <v>1000000</v>
      </c>
      <c r="E10" s="31">
        <v>5445675</v>
      </c>
      <c r="F10" s="31">
        <v>5113000</v>
      </c>
      <c r="G10" s="31">
        <f>H10</f>
        <v>50000</v>
      </c>
      <c r="H10" s="31">
        <f>SUM(I10:J10)</f>
        <v>50000</v>
      </c>
      <c r="I10" s="31">
        <v>50000</v>
      </c>
      <c r="J10" s="31"/>
    </row>
    <row r="11" spans="1:11" s="32" customFormat="1" ht="37.5" customHeight="1" x14ac:dyDescent="0.25">
      <c r="A11" s="29" t="s">
        <v>115</v>
      </c>
      <c r="B11" s="11" t="s">
        <v>121</v>
      </c>
      <c r="C11" s="31">
        <v>5240000</v>
      </c>
      <c r="D11" s="31">
        <v>700000</v>
      </c>
      <c r="E11" s="31">
        <v>4887530</v>
      </c>
      <c r="F11" s="31">
        <v>4122240</v>
      </c>
      <c r="G11" s="31">
        <f t="shared" ref="G11:G16" si="2">H11</f>
        <v>402400</v>
      </c>
      <c r="H11" s="31">
        <f t="shared" ref="H11:H16" si="3">SUM(I11:J11)</f>
        <v>402400</v>
      </c>
      <c r="I11" s="31"/>
      <c r="J11" s="31">
        <v>402400</v>
      </c>
    </row>
    <row r="12" spans="1:11" s="32" customFormat="1" ht="36" customHeight="1" x14ac:dyDescent="0.25">
      <c r="A12" s="29" t="s">
        <v>116</v>
      </c>
      <c r="B12" s="11" t="s">
        <v>122</v>
      </c>
      <c r="C12" s="31">
        <v>1214322</v>
      </c>
      <c r="D12" s="31"/>
      <c r="E12" s="31">
        <v>1109320</v>
      </c>
      <c r="F12" s="31">
        <v>747328</v>
      </c>
      <c r="G12" s="31">
        <f t="shared" si="2"/>
        <v>50000</v>
      </c>
      <c r="H12" s="31">
        <f t="shared" si="3"/>
        <v>50000</v>
      </c>
      <c r="I12" s="31">
        <v>50000</v>
      </c>
      <c r="J12" s="31"/>
    </row>
    <row r="13" spans="1:11" s="32" customFormat="1" ht="31.5" customHeight="1" x14ac:dyDescent="0.25">
      <c r="A13" s="29" t="s">
        <v>117</v>
      </c>
      <c r="B13" s="11" t="s">
        <v>123</v>
      </c>
      <c r="C13" s="31">
        <v>3001241</v>
      </c>
      <c r="D13" s="31"/>
      <c r="E13" s="31">
        <v>2938818</v>
      </c>
      <c r="F13" s="31">
        <v>1736230</v>
      </c>
      <c r="G13" s="31">
        <f t="shared" si="2"/>
        <v>100000</v>
      </c>
      <c r="H13" s="31">
        <f t="shared" si="3"/>
        <v>100000</v>
      </c>
      <c r="I13" s="31">
        <v>100000</v>
      </c>
      <c r="J13" s="31"/>
    </row>
    <row r="14" spans="1:11" s="32" customFormat="1" ht="36" customHeight="1" x14ac:dyDescent="0.25">
      <c r="A14" s="29" t="s">
        <v>118</v>
      </c>
      <c r="B14" s="11" t="s">
        <v>124</v>
      </c>
      <c r="C14" s="31">
        <v>1123491</v>
      </c>
      <c r="D14" s="31">
        <v>500000</v>
      </c>
      <c r="E14" s="31">
        <v>1006386</v>
      </c>
      <c r="F14" s="31">
        <v>450000</v>
      </c>
      <c r="G14" s="31">
        <f t="shared" si="2"/>
        <v>402400</v>
      </c>
      <c r="H14" s="31">
        <f t="shared" si="3"/>
        <v>402400</v>
      </c>
      <c r="I14" s="31"/>
      <c r="J14" s="31">
        <v>402400</v>
      </c>
    </row>
    <row r="15" spans="1:11" s="32" customFormat="1" ht="36" customHeight="1" x14ac:dyDescent="0.25">
      <c r="A15" s="29" t="s">
        <v>119</v>
      </c>
      <c r="B15" s="11" t="s">
        <v>125</v>
      </c>
      <c r="C15" s="31">
        <v>490951</v>
      </c>
      <c r="D15" s="31"/>
      <c r="E15" s="31">
        <v>435001</v>
      </c>
      <c r="F15" s="31">
        <v>200000</v>
      </c>
      <c r="G15" s="31">
        <f t="shared" si="2"/>
        <v>100000</v>
      </c>
      <c r="H15" s="31">
        <f t="shared" si="3"/>
        <v>100000</v>
      </c>
      <c r="I15" s="31">
        <v>100000</v>
      </c>
      <c r="J15" s="31"/>
    </row>
    <row r="16" spans="1:11" s="46" customFormat="1" ht="27" customHeight="1" x14ac:dyDescent="0.25">
      <c r="A16" s="43" t="s">
        <v>130</v>
      </c>
      <c r="B16" s="44" t="s">
        <v>131</v>
      </c>
      <c r="C16" s="45">
        <v>3478562</v>
      </c>
      <c r="D16" s="45"/>
      <c r="E16" s="45">
        <v>3478562</v>
      </c>
      <c r="F16" s="45"/>
      <c r="G16" s="45">
        <f t="shared" si="2"/>
        <v>315000</v>
      </c>
      <c r="H16" s="45">
        <f t="shared" si="3"/>
        <v>315000</v>
      </c>
      <c r="I16" s="45">
        <v>315000</v>
      </c>
      <c r="J16" s="45"/>
    </row>
    <row r="17" spans="1:10" s="16" customFormat="1" ht="19.149999999999999" customHeight="1" x14ac:dyDescent="0.25">
      <c r="A17" s="8" t="s">
        <v>112</v>
      </c>
      <c r="B17" s="8"/>
      <c r="C17" s="15"/>
      <c r="D17" s="15"/>
      <c r="E17" s="15"/>
      <c r="F17" s="15"/>
      <c r="G17" s="15"/>
      <c r="H17" s="15"/>
      <c r="I17" s="15"/>
      <c r="J17" s="15"/>
    </row>
    <row r="18" spans="1:10" s="2" customFormat="1" ht="19.149999999999999" customHeight="1" x14ac:dyDescent="0.25">
      <c r="A18" s="9" t="s">
        <v>82</v>
      </c>
      <c r="B18" s="9"/>
      <c r="C18" s="13"/>
      <c r="D18" s="13"/>
      <c r="E18" s="13"/>
      <c r="F18" s="13"/>
      <c r="G18" s="13"/>
      <c r="H18" s="13"/>
      <c r="I18" s="13"/>
      <c r="J18" s="13"/>
    </row>
    <row r="19" spans="1:10" s="16" customFormat="1" ht="19.149999999999999" customHeight="1" x14ac:dyDescent="0.25">
      <c r="A19" s="8" t="s">
        <v>113</v>
      </c>
      <c r="B19" s="8"/>
      <c r="C19" s="15">
        <f t="shared" ref="C19:I19" si="4">C20</f>
        <v>0</v>
      </c>
      <c r="D19" s="15">
        <f t="shared" si="4"/>
        <v>0</v>
      </c>
      <c r="E19" s="15">
        <f t="shared" si="4"/>
        <v>0</v>
      </c>
      <c r="F19" s="15">
        <f t="shared" si="4"/>
        <v>0</v>
      </c>
      <c r="G19" s="15">
        <f t="shared" si="4"/>
        <v>0</v>
      </c>
      <c r="H19" s="15">
        <f t="shared" si="4"/>
        <v>0</v>
      </c>
      <c r="I19" s="15">
        <f t="shared" si="4"/>
        <v>0</v>
      </c>
      <c r="J19" s="15"/>
    </row>
    <row r="20" spans="1:10" s="2" customFormat="1" ht="19.149999999999999" hidden="1" customHeight="1" x14ac:dyDescent="0.25">
      <c r="A20" s="17"/>
      <c r="B20" s="12"/>
      <c r="C20" s="13"/>
      <c r="D20" s="13"/>
      <c r="E20" s="13"/>
      <c r="F20" s="13"/>
      <c r="G20" s="13"/>
      <c r="H20" s="13"/>
      <c r="I20" s="13"/>
      <c r="J20" s="13"/>
    </row>
    <row r="21" spans="1:10" s="2" customFormat="1" ht="19.149999999999999" hidden="1" customHeight="1" x14ac:dyDescent="0.25">
      <c r="A21" s="9"/>
      <c r="B21" s="9"/>
      <c r="C21" s="13"/>
      <c r="D21" s="13"/>
      <c r="E21" s="13"/>
      <c r="F21" s="13"/>
      <c r="G21" s="13"/>
      <c r="H21" s="13"/>
      <c r="I21" s="13"/>
      <c r="J21" s="13"/>
    </row>
    <row r="22" spans="1:10" s="2" customFormat="1" ht="19.149999999999999" customHeight="1" x14ac:dyDescent="0.25">
      <c r="A22" s="9" t="s">
        <v>82</v>
      </c>
      <c r="B22" s="9"/>
      <c r="C22" s="13"/>
      <c r="D22" s="13"/>
      <c r="E22" s="13"/>
      <c r="F22" s="13"/>
      <c r="G22" s="13">
        <f t="shared" ref="G22" si="5">SUM(H22:J22)</f>
        <v>0</v>
      </c>
      <c r="H22" s="13"/>
      <c r="I22" s="13"/>
      <c r="J22" s="13"/>
    </row>
    <row r="23" spans="1:10" s="2" customFormat="1" ht="19.149999999999999" customHeight="1" x14ac:dyDescent="0.25">
      <c r="A23" s="9"/>
      <c r="B23" s="9"/>
      <c r="C23" s="13"/>
      <c r="D23" s="13"/>
      <c r="E23" s="13"/>
      <c r="F23" s="13"/>
      <c r="G23" s="13"/>
      <c r="H23" s="13"/>
      <c r="I23" s="13"/>
      <c r="J23" s="13"/>
    </row>
    <row r="24" spans="1:10" s="2" customFormat="1" ht="19.149999999999999" customHeight="1" x14ac:dyDescent="0.25">
      <c r="A24" s="10"/>
      <c r="B24" s="10"/>
      <c r="C24" s="18"/>
      <c r="D24" s="14"/>
      <c r="E24" s="14"/>
      <c r="F24" s="14"/>
      <c r="G24" s="14"/>
      <c r="H24" s="14"/>
      <c r="I24" s="14"/>
      <c r="J24" s="14"/>
    </row>
    <row r="25" spans="1:10" s="2" customFormat="1" ht="15.75" x14ac:dyDescent="0.25">
      <c r="A25" s="5" t="s">
        <v>83</v>
      </c>
    </row>
    <row r="26" spans="1:10" s="2" customFormat="1" ht="15.75" x14ac:dyDescent="0.25">
      <c r="A26" s="5"/>
    </row>
  </sheetData>
  <mergeCells count="13">
    <mergeCell ref="A1:B1"/>
    <mergeCell ref="A2:J2"/>
    <mergeCell ref="A3:J3"/>
    <mergeCell ref="H1:J1"/>
    <mergeCell ref="A5:A7"/>
    <mergeCell ref="B5:B7"/>
    <mergeCell ref="C5:D6"/>
    <mergeCell ref="E5:E7"/>
    <mergeCell ref="F5:F7"/>
    <mergeCell ref="G5:J5"/>
    <mergeCell ref="G6:G7"/>
    <mergeCell ref="H6:H7"/>
    <mergeCell ref="I6:J6"/>
  </mergeCells>
  <pageMargins left="0.25" right="0.25" top="0.33" bottom="0.28000000000000003"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K9" sqref="K9"/>
    </sheetView>
  </sheetViews>
  <sheetFormatPr defaultRowHeight="15" x14ac:dyDescent="0.25"/>
  <cols>
    <col min="1" max="1" width="36.5703125" customWidth="1"/>
    <col min="2" max="2" width="12.42578125" customWidth="1"/>
    <col min="3" max="3" width="12.85546875" customWidth="1"/>
    <col min="4" max="4" width="11.28515625" customWidth="1"/>
    <col min="5" max="5" width="34.42578125" customWidth="1"/>
    <col min="6" max="6" width="12.85546875" customWidth="1"/>
    <col min="7" max="7" width="12.7109375" customWidth="1"/>
    <col min="8" max="8" width="11.5703125" customWidth="1"/>
  </cols>
  <sheetData>
    <row r="1" spans="1:10" s="2" customFormat="1" ht="15.75" x14ac:dyDescent="0.25">
      <c r="A1" s="6" t="s">
        <v>110</v>
      </c>
      <c r="B1" s="1"/>
      <c r="C1" s="71"/>
      <c r="D1" s="71"/>
      <c r="E1" s="116" t="s">
        <v>0</v>
      </c>
      <c r="F1" s="116"/>
      <c r="G1" s="116"/>
      <c r="H1" s="116"/>
    </row>
    <row r="2" spans="1:10" s="2" customFormat="1" ht="15.75" x14ac:dyDescent="0.25">
      <c r="A2" s="111" t="s">
        <v>139</v>
      </c>
      <c r="B2" s="111"/>
      <c r="C2" s="111"/>
      <c r="D2" s="111"/>
      <c r="E2" s="111"/>
      <c r="F2" s="111"/>
      <c r="G2" s="111"/>
      <c r="H2" s="111"/>
    </row>
    <row r="3" spans="1:10" s="2" customFormat="1" ht="15.75" x14ac:dyDescent="0.25">
      <c r="A3" s="112" t="s">
        <v>136</v>
      </c>
      <c r="B3" s="112"/>
      <c r="C3" s="112"/>
      <c r="D3" s="112"/>
      <c r="E3" s="112"/>
      <c r="F3" s="112"/>
      <c r="G3" s="112"/>
      <c r="H3" s="112"/>
    </row>
    <row r="4" spans="1:10" s="2" customFormat="1" ht="15.75" x14ac:dyDescent="0.25">
      <c r="A4" s="4"/>
      <c r="H4" s="4" t="s">
        <v>2</v>
      </c>
    </row>
    <row r="5" spans="1:10" s="23" customFormat="1" ht="91.5" customHeight="1" x14ac:dyDescent="0.25">
      <c r="A5" s="33" t="s">
        <v>140</v>
      </c>
      <c r="B5" s="33" t="s">
        <v>4</v>
      </c>
      <c r="C5" s="33" t="s">
        <v>137</v>
      </c>
      <c r="D5" s="33" t="s">
        <v>138</v>
      </c>
      <c r="E5" s="33" t="s">
        <v>5</v>
      </c>
      <c r="F5" s="33" t="s">
        <v>4</v>
      </c>
      <c r="G5" s="33" t="s">
        <v>137</v>
      </c>
      <c r="H5" s="33" t="s">
        <v>138</v>
      </c>
    </row>
    <row r="6" spans="1:10" s="24" customFormat="1" ht="22.9" customHeight="1" x14ac:dyDescent="0.25">
      <c r="A6" s="22" t="s">
        <v>6</v>
      </c>
      <c r="B6" s="86">
        <f>B7+B8+B9+B12</f>
        <v>5369573</v>
      </c>
      <c r="C6" s="86">
        <f>C7+C8+C9+C12</f>
        <v>10389081</v>
      </c>
      <c r="D6" s="87">
        <f>C6/B6</f>
        <v>1.9348058029940183</v>
      </c>
      <c r="E6" s="22" t="s">
        <v>7</v>
      </c>
      <c r="F6" s="86">
        <f>F7+F8+F9+F10+F11+F12</f>
        <v>5369573</v>
      </c>
      <c r="G6" s="86">
        <f>G7+G8+G9+G10+G11+G12</f>
        <v>10389081</v>
      </c>
      <c r="H6" s="87">
        <f>G6/F6</f>
        <v>1.9348058029940183</v>
      </c>
    </row>
    <row r="7" spans="1:10" s="2" customFormat="1" ht="22.9" customHeight="1" x14ac:dyDescent="0.25">
      <c r="A7" s="83" t="s">
        <v>8</v>
      </c>
      <c r="B7" s="88">
        <v>280041</v>
      </c>
      <c r="C7" s="88">
        <v>1030393</v>
      </c>
      <c r="D7" s="89">
        <f>C7/B7</f>
        <v>3.6794362254098507</v>
      </c>
      <c r="E7" s="83" t="s">
        <v>9</v>
      </c>
      <c r="F7" s="88">
        <v>615000</v>
      </c>
      <c r="G7" s="88">
        <v>1815244</v>
      </c>
      <c r="H7" s="89">
        <f>G7/F7</f>
        <v>2.9516162601626017</v>
      </c>
    </row>
    <row r="8" spans="1:10" s="2" customFormat="1" ht="22.9" customHeight="1" x14ac:dyDescent="0.25">
      <c r="A8" s="84" t="s">
        <v>95</v>
      </c>
      <c r="B8" s="90">
        <v>560200</v>
      </c>
      <c r="C8" s="90">
        <v>1076423</v>
      </c>
      <c r="D8" s="89">
        <f t="shared" ref="D8:D10" si="0">C8/B8</f>
        <v>1.9214976794002143</v>
      </c>
      <c r="E8" s="84" t="s">
        <v>10</v>
      </c>
      <c r="F8" s="90">
        <v>4572693</v>
      </c>
      <c r="G8" s="90">
        <v>6976747</v>
      </c>
      <c r="H8" s="89">
        <f t="shared" ref="H8" si="1">G8/F8</f>
        <v>1.5257413957158288</v>
      </c>
    </row>
    <row r="9" spans="1:10" s="2" customFormat="1" ht="22.9" customHeight="1" x14ac:dyDescent="0.25">
      <c r="A9" s="84" t="s">
        <v>11</v>
      </c>
      <c r="B9" s="90">
        <f>SUM(B10:B11)</f>
        <v>4529332</v>
      </c>
      <c r="C9" s="90">
        <f>SUM(C10:C11)</f>
        <v>7788547</v>
      </c>
      <c r="D9" s="89">
        <f t="shared" si="0"/>
        <v>1.7195796201294142</v>
      </c>
      <c r="E9" s="84" t="s">
        <v>12</v>
      </c>
      <c r="F9" s="90">
        <v>96880</v>
      </c>
      <c r="G9" s="90"/>
      <c r="H9" s="89"/>
      <c r="J9" s="34"/>
    </row>
    <row r="10" spans="1:10" s="2" customFormat="1" ht="39" customHeight="1" x14ac:dyDescent="0.25">
      <c r="A10" s="84" t="s">
        <v>13</v>
      </c>
      <c r="B10" s="90">
        <v>4529332</v>
      </c>
      <c r="C10" s="90">
        <v>4229952</v>
      </c>
      <c r="D10" s="89">
        <f t="shared" si="0"/>
        <v>0.9339019528707545</v>
      </c>
      <c r="E10" s="84" t="s">
        <v>126</v>
      </c>
      <c r="F10" s="90">
        <v>85000</v>
      </c>
      <c r="G10" s="90"/>
      <c r="H10" s="89"/>
    </row>
    <row r="11" spans="1:10" s="2" customFormat="1" ht="22.9" customHeight="1" x14ac:dyDescent="0.25">
      <c r="A11" s="84" t="s">
        <v>14</v>
      </c>
      <c r="B11" s="90"/>
      <c r="C11" s="90">
        <v>3558595</v>
      </c>
      <c r="D11" s="89"/>
      <c r="E11" s="84" t="s">
        <v>141</v>
      </c>
      <c r="F11" s="93"/>
      <c r="G11" s="90">
        <v>1597090</v>
      </c>
      <c r="H11" s="89"/>
    </row>
    <row r="12" spans="1:10" s="2" customFormat="1" ht="22.9" customHeight="1" x14ac:dyDescent="0.25">
      <c r="A12" s="85" t="s">
        <v>15</v>
      </c>
      <c r="B12" s="91"/>
      <c r="C12" s="91">
        <v>493718</v>
      </c>
      <c r="D12" s="92"/>
      <c r="E12" s="85"/>
      <c r="F12" s="94"/>
      <c r="G12" s="94"/>
      <c r="H12" s="92"/>
    </row>
    <row r="13" spans="1:10" s="2" customFormat="1" ht="33.6" customHeight="1" x14ac:dyDescent="0.25">
      <c r="A13" s="117" t="s">
        <v>16</v>
      </c>
      <c r="B13" s="117"/>
      <c r="C13" s="117"/>
      <c r="D13" s="117"/>
      <c r="E13" s="117"/>
      <c r="F13" s="117"/>
      <c r="G13" s="117"/>
      <c r="H13" s="117"/>
    </row>
    <row r="14" spans="1:10" s="2" customFormat="1" ht="15.75" x14ac:dyDescent="0.25">
      <c r="A14" s="3"/>
    </row>
    <row r="15" spans="1:10" s="2" customFormat="1" ht="15.75" x14ac:dyDescent="0.25">
      <c r="A15" s="3"/>
    </row>
    <row r="16" spans="1:10" s="2" customFormat="1" ht="15.75" x14ac:dyDescent="0.25">
      <c r="A16" s="3"/>
    </row>
    <row r="17" spans="1:1" s="2" customFormat="1" ht="15.75" x14ac:dyDescent="0.25">
      <c r="A17" s="3"/>
    </row>
    <row r="18" spans="1:1" s="2" customFormat="1" ht="15.75" x14ac:dyDescent="0.25">
      <c r="A18" s="3"/>
    </row>
    <row r="19" spans="1:1" s="2" customFormat="1" ht="15.75" x14ac:dyDescent="0.25">
      <c r="A19" s="3"/>
    </row>
    <row r="20" spans="1:1" s="2" customFormat="1" ht="15.75" x14ac:dyDescent="0.25">
      <c r="A20" s="3"/>
    </row>
    <row r="21" spans="1:1" s="2" customFormat="1" ht="15.75" x14ac:dyDescent="0.25">
      <c r="A21" s="3"/>
    </row>
    <row r="22" spans="1:1" s="2" customFormat="1" ht="15.75" x14ac:dyDescent="0.25">
      <c r="A22" s="3"/>
    </row>
    <row r="23" spans="1:1" s="2" customFormat="1" ht="15.75" x14ac:dyDescent="0.25">
      <c r="A23" s="3"/>
    </row>
    <row r="24" spans="1:1" s="2" customFormat="1" ht="15.75" x14ac:dyDescent="0.25">
      <c r="A24" s="3"/>
    </row>
    <row r="25" spans="1:1" s="2" customFormat="1" ht="15.75" x14ac:dyDescent="0.25">
      <c r="A25" s="3"/>
    </row>
    <row r="26" spans="1:1" s="2" customFormat="1" ht="15.75" x14ac:dyDescent="0.25">
      <c r="A26" s="3"/>
    </row>
  </sheetData>
  <mergeCells count="4">
    <mergeCell ref="E1:H1"/>
    <mergeCell ref="A2:H2"/>
    <mergeCell ref="A3:H3"/>
    <mergeCell ref="A13:H13"/>
  </mergeCells>
  <pageMargins left="0.25" right="0.25" top="0.75" bottom="0.75" header="0.3" footer="0.3"/>
  <pageSetup paperSize="9" scale="98"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workbookViewId="0">
      <selection activeCell="Q24" sqref="Q24"/>
    </sheetView>
  </sheetViews>
  <sheetFormatPr defaultRowHeight="15" x14ac:dyDescent="0.25"/>
  <cols>
    <col min="1" max="1" width="5.85546875" customWidth="1"/>
    <col min="2" max="2" width="53.140625" customWidth="1"/>
    <col min="3" max="3" width="13.28515625" hidden="1" customWidth="1"/>
    <col min="4" max="4" width="12.140625" hidden="1" customWidth="1"/>
    <col min="5" max="5" width="13.28515625" hidden="1" customWidth="1"/>
    <col min="6" max="8" width="12.140625" hidden="1" customWidth="1"/>
    <col min="9" max="9" width="11.85546875" customWidth="1"/>
    <col min="10" max="12" width="12.7109375" customWidth="1"/>
    <col min="13" max="13" width="10.28515625" customWidth="1"/>
    <col min="14" max="14" width="10.7109375" customWidth="1"/>
    <col min="16" max="16" width="9.85546875" bestFit="1" customWidth="1"/>
  </cols>
  <sheetData>
    <row r="1" spans="1:16" s="2" customFormat="1" ht="17.45" customHeight="1" x14ac:dyDescent="0.25">
      <c r="A1" s="122" t="s">
        <v>110</v>
      </c>
      <c r="B1" s="122"/>
      <c r="C1" s="40"/>
      <c r="D1" s="40"/>
      <c r="E1" s="40"/>
      <c r="F1" s="40"/>
      <c r="G1" s="40"/>
      <c r="H1" s="40"/>
      <c r="I1" s="40"/>
      <c r="J1" s="118"/>
      <c r="K1" s="118"/>
      <c r="L1" s="118"/>
      <c r="M1" s="118"/>
      <c r="N1" s="118"/>
    </row>
    <row r="2" spans="1:16" s="2" customFormat="1" ht="15.75" x14ac:dyDescent="0.25">
      <c r="A2" s="123" t="s">
        <v>142</v>
      </c>
      <c r="B2" s="123"/>
      <c r="C2" s="123"/>
      <c r="D2" s="123"/>
      <c r="E2" s="123"/>
      <c r="F2" s="123"/>
      <c r="G2" s="123"/>
      <c r="H2" s="123"/>
      <c r="I2" s="123"/>
      <c r="J2" s="123"/>
      <c r="K2" s="123"/>
      <c r="L2" s="123"/>
      <c r="M2" s="123"/>
      <c r="N2" s="123"/>
    </row>
    <row r="3" spans="1:16" s="2" customFormat="1" ht="15.75" x14ac:dyDescent="0.25">
      <c r="A3" s="124" t="s">
        <v>133</v>
      </c>
      <c r="B3" s="124"/>
      <c r="C3" s="124"/>
      <c r="D3" s="124"/>
      <c r="E3" s="124"/>
      <c r="F3" s="124"/>
      <c r="G3" s="124"/>
      <c r="H3" s="124"/>
      <c r="I3" s="124"/>
      <c r="J3" s="124"/>
      <c r="K3" s="124"/>
      <c r="L3" s="124"/>
      <c r="M3" s="124"/>
      <c r="N3" s="124"/>
    </row>
    <row r="4" spans="1:16" s="2" customFormat="1" ht="15.75" x14ac:dyDescent="0.25">
      <c r="A4" s="48"/>
      <c r="B4" s="40"/>
      <c r="C4" s="40"/>
      <c r="D4" s="40"/>
      <c r="E4" s="40"/>
      <c r="F4" s="40"/>
      <c r="G4" s="125" t="s">
        <v>2</v>
      </c>
      <c r="H4" s="125"/>
      <c r="I4" s="40"/>
      <c r="J4" s="40"/>
      <c r="K4" s="40"/>
      <c r="L4" s="40"/>
      <c r="M4" s="125" t="s">
        <v>2</v>
      </c>
      <c r="N4" s="125"/>
    </row>
    <row r="5" spans="1:16" s="2" customFormat="1" ht="34.15" customHeight="1" x14ac:dyDescent="0.25">
      <c r="A5" s="119" t="s">
        <v>17</v>
      </c>
      <c r="B5" s="121" t="s">
        <v>3</v>
      </c>
      <c r="C5" s="121" t="s">
        <v>132</v>
      </c>
      <c r="D5" s="121"/>
      <c r="E5" s="121" t="s">
        <v>127</v>
      </c>
      <c r="F5" s="121"/>
      <c r="G5" s="121" t="s">
        <v>18</v>
      </c>
      <c r="H5" s="121"/>
      <c r="I5" s="121" t="s">
        <v>96</v>
      </c>
      <c r="J5" s="121"/>
      <c r="K5" s="121" t="s">
        <v>143</v>
      </c>
      <c r="L5" s="121"/>
      <c r="M5" s="121" t="s">
        <v>18</v>
      </c>
      <c r="N5" s="121"/>
    </row>
    <row r="6" spans="1:16" s="2" customFormat="1" ht="31.5" x14ac:dyDescent="0.25">
      <c r="A6" s="120"/>
      <c r="B6" s="121"/>
      <c r="C6" s="49" t="s">
        <v>19</v>
      </c>
      <c r="D6" s="49" t="s">
        <v>20</v>
      </c>
      <c r="E6" s="49" t="s">
        <v>19</v>
      </c>
      <c r="F6" s="49" t="s">
        <v>20</v>
      </c>
      <c r="G6" s="49" t="s">
        <v>19</v>
      </c>
      <c r="H6" s="49" t="s">
        <v>20</v>
      </c>
      <c r="I6" s="49" t="s">
        <v>19</v>
      </c>
      <c r="J6" s="49" t="s">
        <v>20</v>
      </c>
      <c r="K6" s="49" t="s">
        <v>19</v>
      </c>
      <c r="L6" s="49" t="s">
        <v>20</v>
      </c>
      <c r="M6" s="49" t="s">
        <v>19</v>
      </c>
      <c r="N6" s="49" t="s">
        <v>20</v>
      </c>
    </row>
    <row r="7" spans="1:16" s="2" customFormat="1" ht="16.149999999999999" customHeight="1" x14ac:dyDescent="0.25">
      <c r="A7" s="50" t="s">
        <v>21</v>
      </c>
      <c r="B7" s="50" t="s">
        <v>22</v>
      </c>
      <c r="C7" s="50">
        <v>1</v>
      </c>
      <c r="D7" s="50">
        <v>2</v>
      </c>
      <c r="E7" s="50">
        <v>3</v>
      </c>
      <c r="F7" s="50">
        <v>4</v>
      </c>
      <c r="G7" s="50" t="s">
        <v>23</v>
      </c>
      <c r="H7" s="50" t="s">
        <v>24</v>
      </c>
      <c r="I7" s="50">
        <v>1</v>
      </c>
      <c r="J7" s="50">
        <v>2</v>
      </c>
      <c r="K7" s="50">
        <v>3</v>
      </c>
      <c r="L7" s="50">
        <v>4</v>
      </c>
      <c r="M7" s="50" t="s">
        <v>23</v>
      </c>
      <c r="N7" s="50" t="s">
        <v>24</v>
      </c>
    </row>
    <row r="8" spans="1:16" s="16" customFormat="1" ht="16.149999999999999" customHeight="1" x14ac:dyDescent="0.25">
      <c r="A8" s="51"/>
      <c r="B8" s="51" t="s">
        <v>25</v>
      </c>
      <c r="C8" s="52">
        <f>C9+C15+C25+C26+C27+C28</f>
        <v>6572217</v>
      </c>
      <c r="D8" s="52">
        <f>D9+D15+D25+D26+D27+D28</f>
        <v>5988857</v>
      </c>
      <c r="E8" s="52">
        <f>E9+E15+E25+E26+E27+E28</f>
        <v>12450639.1</v>
      </c>
      <c r="F8" s="52">
        <f>F9+F15+F25+F26+F27+F28</f>
        <v>11753338.300000001</v>
      </c>
      <c r="G8" s="63">
        <f>E8/C8*100</f>
        <v>189.44351807008198</v>
      </c>
      <c r="H8" s="63">
        <f>F8/D8*100</f>
        <v>196.2534470267031</v>
      </c>
      <c r="I8" s="52">
        <f t="shared" ref="I8:J8" si="0">I9+I15+I25+I26+I27+I28</f>
        <v>6034573</v>
      </c>
      <c r="J8" s="52">
        <f t="shared" si="0"/>
        <v>5369573</v>
      </c>
      <c r="K8" s="52">
        <f t="shared" ref="K8:L8" si="1">K9+K15+K25+K26+K27+K28</f>
        <v>11142966.25</v>
      </c>
      <c r="L8" s="52">
        <f t="shared" si="1"/>
        <v>10389081</v>
      </c>
      <c r="M8" s="68">
        <f>K8/I8*100</f>
        <v>184.65210794533434</v>
      </c>
      <c r="N8" s="68">
        <f>L8/J8*100</f>
        <v>193.48058029940182</v>
      </c>
    </row>
    <row r="9" spans="1:16" s="16" customFormat="1" ht="16.149999999999999" customHeight="1" x14ac:dyDescent="0.25">
      <c r="A9" s="51" t="s">
        <v>26</v>
      </c>
      <c r="B9" s="54" t="s">
        <v>27</v>
      </c>
      <c r="C9" s="52">
        <f t="shared" ref="C9:L9" si="2">SUM(C10:C14)</f>
        <v>1159885</v>
      </c>
      <c r="D9" s="52">
        <f t="shared" si="2"/>
        <v>1159885</v>
      </c>
      <c r="E9" s="52">
        <f t="shared" si="2"/>
        <v>1171157.6000000001</v>
      </c>
      <c r="F9" s="52">
        <f t="shared" si="2"/>
        <v>1171157.6000000001</v>
      </c>
      <c r="G9" s="63">
        <f t="shared" ref="G9:G29" si="3">E9/C9*100</f>
        <v>100.97187221146923</v>
      </c>
      <c r="H9" s="63">
        <f t="shared" ref="H9:H29" si="4">F9/D9*100</f>
        <v>100.97187221146923</v>
      </c>
      <c r="I9" s="52">
        <f t="shared" si="2"/>
        <v>295041</v>
      </c>
      <c r="J9" s="52">
        <f t="shared" si="2"/>
        <v>280041</v>
      </c>
      <c r="K9" s="52">
        <f t="shared" si="2"/>
        <v>1040893</v>
      </c>
      <c r="L9" s="52">
        <f t="shared" si="2"/>
        <v>1030393</v>
      </c>
      <c r="M9" s="68">
        <f t="shared" ref="M9:M29" si="5">K9/I9*100</f>
        <v>352.79605207411851</v>
      </c>
      <c r="N9" s="68">
        <f t="shared" ref="N9:N29" si="6">L9/J9*100</f>
        <v>367.94362254098507</v>
      </c>
    </row>
    <row r="10" spans="1:16" s="42" customFormat="1" ht="16.149999999999999" customHeight="1" x14ac:dyDescent="0.25">
      <c r="A10" s="37">
        <v>1</v>
      </c>
      <c r="B10" s="38" t="s">
        <v>28</v>
      </c>
      <c r="C10" s="36">
        <v>15000</v>
      </c>
      <c r="D10" s="36">
        <f>C10</f>
        <v>15000</v>
      </c>
      <c r="E10" s="36">
        <v>13890</v>
      </c>
      <c r="F10" s="36">
        <f>E10</f>
        <v>13890</v>
      </c>
      <c r="G10" s="64">
        <f t="shared" si="3"/>
        <v>92.600000000000009</v>
      </c>
      <c r="H10" s="64">
        <f t="shared" si="4"/>
        <v>92.600000000000009</v>
      </c>
      <c r="I10" s="36">
        <v>40000</v>
      </c>
      <c r="J10" s="36">
        <v>25000</v>
      </c>
      <c r="K10" s="36">
        <v>31793</v>
      </c>
      <c r="L10" s="36">
        <v>21293</v>
      </c>
      <c r="M10" s="69">
        <f t="shared" si="5"/>
        <v>79.482500000000002</v>
      </c>
      <c r="N10" s="69">
        <f t="shared" si="6"/>
        <v>85.171999999999997</v>
      </c>
      <c r="P10" s="42">
        <f>14293</f>
        <v>14293</v>
      </c>
    </row>
    <row r="11" spans="1:16" s="42" customFormat="1" ht="16.149999999999999" customHeight="1" x14ac:dyDescent="0.25">
      <c r="A11" s="37">
        <v>2</v>
      </c>
      <c r="B11" s="38" t="s">
        <v>29</v>
      </c>
      <c r="C11" s="36">
        <f>37560-15500</f>
        <v>22060</v>
      </c>
      <c r="D11" s="36">
        <f t="shared" ref="D11:D13" si="7">C11</f>
        <v>22060</v>
      </c>
      <c r="E11" s="36">
        <v>35878</v>
      </c>
      <c r="F11" s="36">
        <f t="shared" ref="F11:F14" si="8">E11</f>
        <v>35878</v>
      </c>
      <c r="G11" s="64">
        <f t="shared" si="3"/>
        <v>162.63825929283772</v>
      </c>
      <c r="H11" s="64">
        <f t="shared" si="4"/>
        <v>162.63825929283772</v>
      </c>
      <c r="I11" s="36">
        <v>22060</v>
      </c>
      <c r="J11" s="36">
        <f t="shared" ref="J11:J13" si="9">I11</f>
        <v>22060</v>
      </c>
      <c r="K11" s="36">
        <v>7500</v>
      </c>
      <c r="L11" s="36">
        <f t="shared" ref="L11:L13" si="10">K11</f>
        <v>7500</v>
      </c>
      <c r="M11" s="69">
        <f t="shared" si="5"/>
        <v>33.998186763372615</v>
      </c>
      <c r="N11" s="69">
        <f t="shared" si="6"/>
        <v>33.998186763372615</v>
      </c>
      <c r="P11" s="42">
        <f>7000/0.4</f>
        <v>17500</v>
      </c>
    </row>
    <row r="12" spans="1:16" s="42" customFormat="1" ht="16.149999999999999" customHeight="1" x14ac:dyDescent="0.25">
      <c r="A12" s="37">
        <v>3</v>
      </c>
      <c r="B12" s="38" t="s">
        <v>30</v>
      </c>
      <c r="C12" s="36">
        <v>25000</v>
      </c>
      <c r="D12" s="36">
        <f t="shared" si="7"/>
        <v>25000</v>
      </c>
      <c r="E12" s="36">
        <v>33530</v>
      </c>
      <c r="F12" s="36">
        <f t="shared" si="8"/>
        <v>33530</v>
      </c>
      <c r="G12" s="64">
        <f t="shared" si="3"/>
        <v>134.12</v>
      </c>
      <c r="H12" s="64">
        <f t="shared" si="4"/>
        <v>134.12</v>
      </c>
      <c r="I12" s="36">
        <v>15000</v>
      </c>
      <c r="J12" s="36">
        <f t="shared" si="9"/>
        <v>15000</v>
      </c>
      <c r="K12" s="36"/>
      <c r="L12" s="36">
        <f t="shared" si="10"/>
        <v>0</v>
      </c>
      <c r="M12" s="69">
        <f t="shared" si="5"/>
        <v>0</v>
      </c>
      <c r="N12" s="69">
        <f t="shared" si="6"/>
        <v>0</v>
      </c>
    </row>
    <row r="13" spans="1:16" s="42" customFormat="1" ht="16.149999999999999" customHeight="1" x14ac:dyDescent="0.25">
      <c r="A13" s="37">
        <v>4</v>
      </c>
      <c r="B13" s="38" t="s">
        <v>31</v>
      </c>
      <c r="C13" s="36">
        <v>1024625</v>
      </c>
      <c r="D13" s="36">
        <f t="shared" si="7"/>
        <v>1024625</v>
      </c>
      <c r="E13" s="36">
        <v>1021250</v>
      </c>
      <c r="F13" s="36">
        <f t="shared" si="8"/>
        <v>1021250</v>
      </c>
      <c r="G13" s="64">
        <f t="shared" si="3"/>
        <v>99.670611199219223</v>
      </c>
      <c r="H13" s="64">
        <f t="shared" si="4"/>
        <v>99.670611199219223</v>
      </c>
      <c r="I13" s="36">
        <v>122325</v>
      </c>
      <c r="J13" s="36">
        <f t="shared" si="9"/>
        <v>122325</v>
      </c>
      <c r="K13" s="36">
        <v>968600</v>
      </c>
      <c r="L13" s="36">
        <f t="shared" si="10"/>
        <v>968600</v>
      </c>
      <c r="M13" s="69">
        <f t="shared" si="5"/>
        <v>791.82505620273855</v>
      </c>
      <c r="N13" s="69">
        <f t="shared" si="6"/>
        <v>791.82505620273855</v>
      </c>
    </row>
    <row r="14" spans="1:16" s="42" customFormat="1" ht="16.149999999999999" customHeight="1" x14ac:dyDescent="0.25">
      <c r="A14" s="37">
        <v>5</v>
      </c>
      <c r="B14" s="38" t="s">
        <v>32</v>
      </c>
      <c r="C14" s="36">
        <v>73200</v>
      </c>
      <c r="D14" s="36">
        <f>C14</f>
        <v>73200</v>
      </c>
      <c r="E14" s="36">
        <f>47704.6+18905</f>
        <v>66609.600000000006</v>
      </c>
      <c r="F14" s="36">
        <f t="shared" si="8"/>
        <v>66609.600000000006</v>
      </c>
      <c r="G14" s="64">
        <f t="shared" si="3"/>
        <v>90.996721311475412</v>
      </c>
      <c r="H14" s="64">
        <f t="shared" si="4"/>
        <v>90.996721311475412</v>
      </c>
      <c r="I14" s="36">
        <v>95656</v>
      </c>
      <c r="J14" s="36">
        <f>I14</f>
        <v>95656</v>
      </c>
      <c r="K14" s="36">
        <v>33000</v>
      </c>
      <c r="L14" s="36">
        <f>K14</f>
        <v>33000</v>
      </c>
      <c r="M14" s="69">
        <f t="shared" si="5"/>
        <v>34.49862005519779</v>
      </c>
      <c r="N14" s="69">
        <f t="shared" si="6"/>
        <v>34.49862005519779</v>
      </c>
    </row>
    <row r="15" spans="1:16" s="16" customFormat="1" ht="16.149999999999999" customHeight="1" x14ac:dyDescent="0.25">
      <c r="A15" s="51" t="s">
        <v>33</v>
      </c>
      <c r="B15" s="54" t="s">
        <v>34</v>
      </c>
      <c r="C15" s="52">
        <f>C16+C21</f>
        <v>1161400</v>
      </c>
      <c r="D15" s="52">
        <f>D16+D21</f>
        <v>578040</v>
      </c>
      <c r="E15" s="52">
        <f>E16+E21</f>
        <v>1330971.5</v>
      </c>
      <c r="F15" s="52">
        <f>F16+F21</f>
        <v>633670.70000000007</v>
      </c>
      <c r="G15" s="63">
        <f t="shared" si="3"/>
        <v>114.60061133115205</v>
      </c>
      <c r="H15" s="63">
        <f t="shared" si="4"/>
        <v>109.62402255899246</v>
      </c>
      <c r="I15" s="52">
        <f t="shared" ref="I15:J15" si="11">I16+I21</f>
        <v>1210200</v>
      </c>
      <c r="J15" s="52">
        <f t="shared" si="11"/>
        <v>560200</v>
      </c>
      <c r="K15" s="52">
        <f t="shared" ref="K15:L15" si="12">K16+K21</f>
        <v>1819808.25</v>
      </c>
      <c r="L15" s="52">
        <f t="shared" si="12"/>
        <v>1076423</v>
      </c>
      <c r="M15" s="68">
        <f t="shared" si="5"/>
        <v>150.37252107089739</v>
      </c>
      <c r="N15" s="68">
        <f t="shared" si="6"/>
        <v>192.14976794002143</v>
      </c>
    </row>
    <row r="16" spans="1:16" s="35" customFormat="1" ht="16.149999999999999" customHeight="1" x14ac:dyDescent="0.25">
      <c r="A16" s="55">
        <v>1</v>
      </c>
      <c r="B16" s="56" t="s">
        <v>35</v>
      </c>
      <c r="C16" s="57">
        <f>SUM(C17:C20)</f>
        <v>28400</v>
      </c>
      <c r="D16" s="57">
        <f>SUM(D17:D20)</f>
        <v>22940</v>
      </c>
      <c r="E16" s="57">
        <f>SUM(E17:E20)</f>
        <v>53404</v>
      </c>
      <c r="F16" s="57">
        <f t="shared" ref="F16:J16" si="13">SUM(F17:F20)</f>
        <v>38254</v>
      </c>
      <c r="G16" s="65">
        <f t="shared" si="3"/>
        <v>188.04225352112675</v>
      </c>
      <c r="H16" s="65">
        <f t="shared" si="4"/>
        <v>166.75675675675677</v>
      </c>
      <c r="I16" s="57">
        <f t="shared" si="13"/>
        <v>35200</v>
      </c>
      <c r="J16" s="57">
        <f t="shared" si="13"/>
        <v>35200</v>
      </c>
      <c r="K16" s="57">
        <f t="shared" ref="K16:L16" si="14">SUM(K17:K20)</f>
        <v>45801</v>
      </c>
      <c r="L16" s="57">
        <f t="shared" si="14"/>
        <v>45801</v>
      </c>
      <c r="M16" s="68">
        <f t="shared" si="5"/>
        <v>130.11647727272728</v>
      </c>
      <c r="N16" s="68">
        <f t="shared" si="6"/>
        <v>130.11647727272728</v>
      </c>
    </row>
    <row r="17" spans="1:16" s="42" customFormat="1" ht="16.149999999999999" customHeight="1" x14ac:dyDescent="0.25">
      <c r="A17" s="37"/>
      <c r="B17" s="38" t="s">
        <v>36</v>
      </c>
      <c r="C17" s="36">
        <v>600</v>
      </c>
      <c r="D17" s="36">
        <f>C17</f>
        <v>600</v>
      </c>
      <c r="E17" s="36">
        <v>6050</v>
      </c>
      <c r="F17" s="36">
        <f>E17</f>
        <v>6050</v>
      </c>
      <c r="G17" s="64">
        <f t="shared" si="3"/>
        <v>1008.3333333333334</v>
      </c>
      <c r="H17" s="64">
        <f t="shared" si="4"/>
        <v>1008.3333333333334</v>
      </c>
      <c r="I17" s="36">
        <v>5000</v>
      </c>
      <c r="J17" s="36">
        <f>I17</f>
        <v>5000</v>
      </c>
      <c r="K17" s="36">
        <v>5834</v>
      </c>
      <c r="L17" s="36">
        <f>K17</f>
        <v>5834</v>
      </c>
      <c r="M17" s="69">
        <f t="shared" si="5"/>
        <v>116.68</v>
      </c>
      <c r="N17" s="69">
        <f t="shared" si="6"/>
        <v>116.68</v>
      </c>
    </row>
    <row r="18" spans="1:16" s="42" customFormat="1" ht="16.149999999999999" customHeight="1" x14ac:dyDescent="0.25">
      <c r="A18" s="37"/>
      <c r="B18" s="38" t="s">
        <v>37</v>
      </c>
      <c r="C18" s="36">
        <v>9100</v>
      </c>
      <c r="D18" s="36">
        <v>3640</v>
      </c>
      <c r="E18" s="36">
        <v>25250</v>
      </c>
      <c r="F18" s="36">
        <v>10100</v>
      </c>
      <c r="G18" s="64">
        <f t="shared" si="3"/>
        <v>277.47252747252747</v>
      </c>
      <c r="H18" s="64">
        <f t="shared" si="4"/>
        <v>277.47252747252747</v>
      </c>
      <c r="I18" s="36"/>
      <c r="J18" s="36"/>
      <c r="K18" s="36"/>
      <c r="L18" s="36"/>
      <c r="M18" s="69"/>
      <c r="N18" s="69"/>
    </row>
    <row r="19" spans="1:16" s="42" customFormat="1" ht="16.149999999999999" customHeight="1" x14ac:dyDescent="0.25">
      <c r="A19" s="37"/>
      <c r="B19" s="38" t="s">
        <v>38</v>
      </c>
      <c r="C19" s="36">
        <v>3200</v>
      </c>
      <c r="D19" s="36">
        <f t="shared" ref="D19:D20" si="15">C19</f>
        <v>3200</v>
      </c>
      <c r="E19" s="36">
        <v>6868</v>
      </c>
      <c r="F19" s="36">
        <f t="shared" ref="F19:F20" si="16">E19</f>
        <v>6868</v>
      </c>
      <c r="G19" s="64">
        <f t="shared" si="3"/>
        <v>214.62500000000003</v>
      </c>
      <c r="H19" s="64">
        <f t="shared" si="4"/>
        <v>214.62500000000003</v>
      </c>
      <c r="I19" s="36">
        <v>15000</v>
      </c>
      <c r="J19" s="36">
        <f t="shared" ref="J19:J20" si="17">I19</f>
        <v>15000</v>
      </c>
      <c r="K19" s="36">
        <v>16731</v>
      </c>
      <c r="L19" s="36">
        <f t="shared" ref="L19:L20" si="18">K19</f>
        <v>16731</v>
      </c>
      <c r="M19" s="69">
        <f t="shared" si="5"/>
        <v>111.53999999999999</v>
      </c>
      <c r="N19" s="69">
        <f t="shared" si="6"/>
        <v>111.53999999999999</v>
      </c>
    </row>
    <row r="20" spans="1:16" s="42" customFormat="1" ht="16.149999999999999" customHeight="1" x14ac:dyDescent="0.25">
      <c r="A20" s="37"/>
      <c r="B20" s="38" t="s">
        <v>128</v>
      </c>
      <c r="C20" s="36">
        <v>15500</v>
      </c>
      <c r="D20" s="36">
        <f t="shared" si="15"/>
        <v>15500</v>
      </c>
      <c r="E20" s="36">
        <v>15236</v>
      </c>
      <c r="F20" s="36">
        <f t="shared" si="16"/>
        <v>15236</v>
      </c>
      <c r="G20" s="64">
        <f t="shared" si="3"/>
        <v>98.296774193548387</v>
      </c>
      <c r="H20" s="64">
        <f t="shared" si="4"/>
        <v>98.296774193548387</v>
      </c>
      <c r="I20" s="36">
        <v>15200</v>
      </c>
      <c r="J20" s="36">
        <f t="shared" si="17"/>
        <v>15200</v>
      </c>
      <c r="K20" s="36">
        <v>23236</v>
      </c>
      <c r="L20" s="36">
        <f t="shared" si="18"/>
        <v>23236</v>
      </c>
      <c r="M20" s="69">
        <f t="shared" si="5"/>
        <v>152.86842105263159</v>
      </c>
      <c r="N20" s="69">
        <f t="shared" si="6"/>
        <v>152.86842105263159</v>
      </c>
    </row>
    <row r="21" spans="1:16" s="35" customFormat="1" ht="16.149999999999999" customHeight="1" x14ac:dyDescent="0.25">
      <c r="A21" s="55" t="s">
        <v>39</v>
      </c>
      <c r="B21" s="56" t="s">
        <v>40</v>
      </c>
      <c r="C21" s="57">
        <f>SUM(C22:C24)</f>
        <v>1133000</v>
      </c>
      <c r="D21" s="57">
        <f>SUM(D22:D24)</f>
        <v>555100</v>
      </c>
      <c r="E21" s="57">
        <f>SUM(E22:E24)</f>
        <v>1277567.5</v>
      </c>
      <c r="F21" s="57">
        <f>SUM(F22:F24)</f>
        <v>595416.70000000007</v>
      </c>
      <c r="G21" s="65">
        <f t="shared" si="3"/>
        <v>112.75970873786407</v>
      </c>
      <c r="H21" s="65">
        <f t="shared" si="4"/>
        <v>107.26296162853541</v>
      </c>
      <c r="I21" s="57">
        <f t="shared" ref="I21:J21" si="19">SUM(I22:I24)</f>
        <v>1175000</v>
      </c>
      <c r="J21" s="57">
        <f t="shared" si="19"/>
        <v>525000</v>
      </c>
      <c r="K21" s="57">
        <f t="shared" ref="K21:L21" si="20">SUM(K22:K24)</f>
        <v>1774007.25</v>
      </c>
      <c r="L21" s="57">
        <f t="shared" si="20"/>
        <v>1030622</v>
      </c>
      <c r="M21" s="68">
        <f t="shared" si="5"/>
        <v>150.97934042553192</v>
      </c>
      <c r="N21" s="68">
        <f t="shared" si="6"/>
        <v>196.30895238095238</v>
      </c>
    </row>
    <row r="22" spans="1:16" s="42" customFormat="1" ht="16.149999999999999" customHeight="1" x14ac:dyDescent="0.25">
      <c r="A22" s="37"/>
      <c r="B22" s="58" t="s">
        <v>100</v>
      </c>
      <c r="C22" s="36">
        <v>658000</v>
      </c>
      <c r="D22" s="36">
        <v>175100</v>
      </c>
      <c r="E22" s="36">
        <v>775704</v>
      </c>
      <c r="F22" s="36">
        <v>193925.9</v>
      </c>
      <c r="G22" s="64">
        <f t="shared" si="3"/>
        <v>117.88814589665652</v>
      </c>
      <c r="H22" s="64">
        <f t="shared" si="4"/>
        <v>110.75151342090234</v>
      </c>
      <c r="I22" s="36">
        <v>800000</v>
      </c>
      <c r="J22" s="36">
        <v>225000</v>
      </c>
      <c r="K22" s="36">
        <f>L22/0.25</f>
        <v>706516</v>
      </c>
      <c r="L22" s="36">
        <v>176629</v>
      </c>
      <c r="M22" s="69">
        <f t="shared" si="5"/>
        <v>88.314499999999995</v>
      </c>
      <c r="N22" s="69">
        <f t="shared" si="6"/>
        <v>78.501777777777775</v>
      </c>
      <c r="P22" s="47"/>
    </row>
    <row r="23" spans="1:16" s="2" customFormat="1" ht="16.149999999999999" customHeight="1" x14ac:dyDescent="0.25">
      <c r="A23" s="37"/>
      <c r="B23" s="58" t="s">
        <v>102</v>
      </c>
      <c r="C23" s="36"/>
      <c r="D23" s="36"/>
      <c r="E23" s="36"/>
      <c r="F23" s="36"/>
      <c r="G23" s="64"/>
      <c r="H23" s="64"/>
      <c r="I23" s="36"/>
      <c r="J23" s="36"/>
      <c r="K23" s="36"/>
      <c r="L23" s="36"/>
      <c r="M23" s="69"/>
      <c r="N23" s="69"/>
    </row>
    <row r="24" spans="1:16" s="42" customFormat="1" ht="16.149999999999999" customHeight="1" x14ac:dyDescent="0.25">
      <c r="A24" s="37"/>
      <c r="B24" s="58" t="s">
        <v>101</v>
      </c>
      <c r="C24" s="36">
        <v>475000</v>
      </c>
      <c r="D24" s="36">
        <f>C24*0.8</f>
        <v>380000</v>
      </c>
      <c r="E24" s="36">
        <v>501863.5</v>
      </c>
      <c r="F24" s="36">
        <f>E24*0.8</f>
        <v>401490.80000000005</v>
      </c>
      <c r="G24" s="64">
        <f t="shared" si="3"/>
        <v>105.65547368421053</v>
      </c>
      <c r="H24" s="64">
        <f t="shared" si="4"/>
        <v>105.65547368421053</v>
      </c>
      <c r="I24" s="36">
        <v>375000</v>
      </c>
      <c r="J24" s="36">
        <v>300000</v>
      </c>
      <c r="K24" s="36">
        <f>L24/0.8</f>
        <v>1067491.25</v>
      </c>
      <c r="L24" s="36">
        <v>853993</v>
      </c>
      <c r="M24" s="69">
        <f t="shared" si="5"/>
        <v>284.66433333333333</v>
      </c>
      <c r="N24" s="69">
        <f t="shared" si="6"/>
        <v>284.66433333333333</v>
      </c>
    </row>
    <row r="25" spans="1:16" s="16" customFormat="1" ht="16.149999999999999" customHeight="1" x14ac:dyDescent="0.25">
      <c r="A25" s="51" t="s">
        <v>42</v>
      </c>
      <c r="B25" s="54" t="s">
        <v>43</v>
      </c>
      <c r="C25" s="52"/>
      <c r="D25" s="52"/>
      <c r="E25" s="52"/>
      <c r="F25" s="52"/>
      <c r="G25" s="63"/>
      <c r="H25" s="63"/>
      <c r="I25" s="52"/>
      <c r="J25" s="52"/>
      <c r="K25" s="52"/>
      <c r="L25" s="52"/>
      <c r="M25" s="53"/>
      <c r="N25" s="53"/>
    </row>
    <row r="26" spans="1:16" s="16" customFormat="1" ht="16.149999999999999" customHeight="1" x14ac:dyDescent="0.25">
      <c r="A26" s="51" t="s">
        <v>44</v>
      </c>
      <c r="B26" s="54" t="s">
        <v>45</v>
      </c>
      <c r="C26" s="52"/>
      <c r="D26" s="52"/>
      <c r="E26" s="52">
        <v>79429</v>
      </c>
      <c r="F26" s="52">
        <v>79429</v>
      </c>
      <c r="G26" s="63"/>
      <c r="H26" s="63"/>
      <c r="I26" s="52"/>
      <c r="J26" s="52"/>
      <c r="K26" s="52">
        <v>493718</v>
      </c>
      <c r="L26" s="52">
        <f>K26</f>
        <v>493718</v>
      </c>
      <c r="M26" s="53"/>
      <c r="N26" s="53"/>
    </row>
    <row r="27" spans="1:16" s="16" customFormat="1" ht="16.149999999999999" customHeight="1" x14ac:dyDescent="0.25">
      <c r="A27" s="51" t="s">
        <v>46</v>
      </c>
      <c r="B27" s="54" t="s">
        <v>47</v>
      </c>
      <c r="C27" s="52"/>
      <c r="D27" s="52"/>
      <c r="E27" s="52">
        <v>115826</v>
      </c>
      <c r="F27" s="52">
        <f>E27</f>
        <v>115826</v>
      </c>
      <c r="G27" s="63"/>
      <c r="H27" s="63"/>
      <c r="I27" s="52"/>
      <c r="J27" s="52"/>
      <c r="K27" s="52"/>
      <c r="L27" s="52"/>
      <c r="M27" s="53"/>
      <c r="N27" s="53"/>
    </row>
    <row r="28" spans="1:16" s="16" customFormat="1" ht="16.149999999999999" customHeight="1" x14ac:dyDescent="0.25">
      <c r="A28" s="51" t="s">
        <v>48</v>
      </c>
      <c r="B28" s="54" t="s">
        <v>49</v>
      </c>
      <c r="C28" s="52">
        <f t="shared" ref="C28" si="21">SUM(C29:C30)</f>
        <v>4250932</v>
      </c>
      <c r="D28" s="52">
        <f>SUM(D29:D30)</f>
        <v>4250932</v>
      </c>
      <c r="E28" s="52">
        <f t="shared" ref="E28:J28" si="22">SUM(E29:E30)</f>
        <v>9753255</v>
      </c>
      <c r="F28" s="52">
        <f>SUM(F29:F30)</f>
        <v>9753255</v>
      </c>
      <c r="G28" s="63">
        <f t="shared" si="3"/>
        <v>229.43803852896258</v>
      </c>
      <c r="H28" s="63">
        <f t="shared" si="4"/>
        <v>229.43803852896258</v>
      </c>
      <c r="I28" s="52">
        <f t="shared" si="22"/>
        <v>4529332</v>
      </c>
      <c r="J28" s="52">
        <f t="shared" si="22"/>
        <v>4529332</v>
      </c>
      <c r="K28" s="52">
        <f t="shared" ref="K28:L28" si="23">SUM(K29:K30)</f>
        <v>7788547</v>
      </c>
      <c r="L28" s="52">
        <f t="shared" si="23"/>
        <v>7788547</v>
      </c>
      <c r="M28" s="53">
        <f t="shared" si="5"/>
        <v>171.95796201294144</v>
      </c>
      <c r="N28" s="53">
        <f t="shared" si="6"/>
        <v>171.95796201294144</v>
      </c>
    </row>
    <row r="29" spans="1:16" s="42" customFormat="1" ht="16.149999999999999" customHeight="1" x14ac:dyDescent="0.25">
      <c r="A29" s="37"/>
      <c r="B29" s="38" t="s">
        <v>50</v>
      </c>
      <c r="C29" s="36">
        <v>4250932</v>
      </c>
      <c r="D29" s="36">
        <f>C29</f>
        <v>4250932</v>
      </c>
      <c r="E29" s="36">
        <v>4250932</v>
      </c>
      <c r="F29" s="36">
        <v>4250932</v>
      </c>
      <c r="G29" s="64">
        <f t="shared" si="3"/>
        <v>100</v>
      </c>
      <c r="H29" s="64">
        <f t="shared" si="4"/>
        <v>100</v>
      </c>
      <c r="I29" s="36">
        <v>4529332</v>
      </c>
      <c r="J29" s="36">
        <v>4529332</v>
      </c>
      <c r="K29" s="36">
        <v>4229952</v>
      </c>
      <c r="L29" s="36">
        <f>K29</f>
        <v>4229952</v>
      </c>
      <c r="M29" s="39">
        <f t="shared" si="5"/>
        <v>93.390195287075457</v>
      </c>
      <c r="N29" s="39">
        <f t="shared" si="6"/>
        <v>93.390195287075457</v>
      </c>
    </row>
    <row r="30" spans="1:16" s="42" customFormat="1" ht="16.149999999999999" customHeight="1" x14ac:dyDescent="0.25">
      <c r="A30" s="41"/>
      <c r="B30" s="66" t="s">
        <v>51</v>
      </c>
      <c r="C30" s="59"/>
      <c r="D30" s="59"/>
      <c r="E30" s="59">
        <v>5502323</v>
      </c>
      <c r="F30" s="59">
        <f>E30</f>
        <v>5502323</v>
      </c>
      <c r="G30" s="67"/>
      <c r="H30" s="67"/>
      <c r="I30" s="41"/>
      <c r="J30" s="41"/>
      <c r="K30" s="70">
        <v>3558595</v>
      </c>
      <c r="L30" s="70">
        <f>K30</f>
        <v>3558595</v>
      </c>
      <c r="M30" s="60"/>
      <c r="N30" s="60"/>
    </row>
    <row r="31" spans="1:16" s="2" customFormat="1" ht="15.75" x14ac:dyDescent="0.25"/>
    <row r="32" spans="1:16" s="2" customFormat="1" ht="15.75" x14ac:dyDescent="0.25"/>
    <row r="33" spans="4:8" s="2" customFormat="1" ht="15.75" x14ac:dyDescent="0.25">
      <c r="E33" s="34"/>
      <c r="F33" s="2">
        <f>10100/0.4</f>
        <v>25250</v>
      </c>
    </row>
    <row r="34" spans="4:8" s="2" customFormat="1" ht="15.75" x14ac:dyDescent="0.25">
      <c r="D34" s="34">
        <f>D22</f>
        <v>175100</v>
      </c>
      <c r="F34" s="34">
        <f>F22</f>
        <v>193925.9</v>
      </c>
      <c r="G34" s="34"/>
      <c r="H34" s="34"/>
    </row>
    <row r="35" spans="4:8" s="2" customFormat="1" ht="15.75" x14ac:dyDescent="0.25">
      <c r="D35" s="34" t="e">
        <f>D34*E35/E34</f>
        <v>#DIV/0!</v>
      </c>
      <c r="F35" s="34" t="e">
        <f>F34*I35/I34</f>
        <v>#DIV/0!</v>
      </c>
      <c r="G35" s="34"/>
      <c r="H35" s="34"/>
    </row>
    <row r="36" spans="4:8" s="2" customFormat="1" ht="15.75" x14ac:dyDescent="0.25"/>
    <row r="37" spans="4:8" s="2" customFormat="1" ht="15.75" x14ac:dyDescent="0.25"/>
    <row r="38" spans="4:8" s="2" customFormat="1" ht="15.75" x14ac:dyDescent="0.25"/>
    <row r="39" spans="4:8" s="2" customFormat="1" ht="15.75" x14ac:dyDescent="0.25"/>
    <row r="40" spans="4:8" s="2" customFormat="1" ht="15.75" x14ac:dyDescent="0.25"/>
    <row r="41" spans="4:8" s="2" customFormat="1" ht="15.75" x14ac:dyDescent="0.25"/>
    <row r="42" spans="4:8" s="2" customFormat="1" ht="15.75" x14ac:dyDescent="0.25"/>
    <row r="43" spans="4:8" s="2" customFormat="1" ht="15.75" x14ac:dyDescent="0.25"/>
    <row r="44" spans="4:8" s="2" customFormat="1" ht="15.75" x14ac:dyDescent="0.25"/>
    <row r="45" spans="4:8" s="2" customFormat="1" ht="15.75" x14ac:dyDescent="0.25"/>
    <row r="46" spans="4:8" s="2" customFormat="1" ht="15.75" x14ac:dyDescent="0.25"/>
    <row r="47" spans="4:8" s="2" customFormat="1" ht="15.75" x14ac:dyDescent="0.25"/>
    <row r="48" spans="4:8" s="2" customFormat="1" ht="15.75" x14ac:dyDescent="0.25"/>
    <row r="49" s="2" customFormat="1" ht="15.75" x14ac:dyDescent="0.25"/>
    <row r="50" s="2" customFormat="1" ht="15.75" x14ac:dyDescent="0.25"/>
    <row r="51" s="2" customFormat="1" ht="15.75" x14ac:dyDescent="0.25"/>
    <row r="52" s="2" customFormat="1" ht="15.75" x14ac:dyDescent="0.25"/>
    <row r="53" s="2" customFormat="1" ht="15.75" x14ac:dyDescent="0.25"/>
    <row r="54" s="2" customFormat="1" ht="15.75" x14ac:dyDescent="0.25"/>
  </sheetData>
  <mergeCells count="14">
    <mergeCell ref="J1:N1"/>
    <mergeCell ref="A5:A6"/>
    <mergeCell ref="B5:B6"/>
    <mergeCell ref="E5:F5"/>
    <mergeCell ref="I5:J5"/>
    <mergeCell ref="M5:N5"/>
    <mergeCell ref="A1:B1"/>
    <mergeCell ref="A2:N2"/>
    <mergeCell ref="A3:N3"/>
    <mergeCell ref="M4:N4"/>
    <mergeCell ref="C5:D5"/>
    <mergeCell ref="K5:L5"/>
    <mergeCell ref="G4:H4"/>
    <mergeCell ref="G5:H5"/>
  </mergeCells>
  <pageMargins left="0.7" right="0.28000000000000003" top="0.32" bottom="0.32"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zoomScale="85" zoomScaleNormal="85" workbookViewId="0">
      <selection activeCell="U11" sqref="U11"/>
    </sheetView>
  </sheetViews>
  <sheetFormatPr defaultRowHeight="15" x14ac:dyDescent="0.25"/>
  <cols>
    <col min="1" max="1" width="4.5703125" style="106" customWidth="1"/>
    <col min="2" max="2" width="32.7109375" style="106" customWidth="1"/>
    <col min="3" max="3" width="12" style="106" hidden="1" customWidth="1"/>
    <col min="4" max="4" width="11.85546875" style="106" hidden="1" customWidth="1"/>
    <col min="5" max="5" width="12.42578125" style="106" hidden="1" customWidth="1"/>
    <col min="6" max="6" width="13.7109375" style="106" hidden="1" customWidth="1"/>
    <col min="7" max="7" width="12.140625" style="106" hidden="1" customWidth="1"/>
    <col min="8" max="8" width="12.42578125" style="106" hidden="1" customWidth="1"/>
    <col min="9" max="9" width="13.140625" style="106" customWidth="1"/>
    <col min="10" max="10" width="11.5703125" style="106" customWidth="1"/>
    <col min="11" max="11" width="13.140625" style="106" customWidth="1"/>
    <col min="12" max="12" width="12.85546875" style="106" customWidth="1"/>
    <col min="13" max="14" width="12.7109375" style="106" customWidth="1"/>
    <col min="15" max="15" width="9.42578125" style="106" customWidth="1"/>
    <col min="16" max="16" width="9.5703125" style="106" customWidth="1"/>
    <col min="17" max="17" width="10.85546875" style="106" customWidth="1"/>
    <col min="18" max="19" width="9.140625" style="106"/>
    <col min="20" max="20" width="9.42578125" style="106" bestFit="1" customWidth="1"/>
    <col min="21" max="16384" width="9.140625" style="106"/>
  </cols>
  <sheetData>
    <row r="1" spans="1:20" s="40" customFormat="1" ht="25.9" customHeight="1" x14ac:dyDescent="0.25">
      <c r="A1" s="122" t="s">
        <v>110</v>
      </c>
      <c r="B1" s="122"/>
      <c r="C1" s="122"/>
      <c r="D1" s="122"/>
      <c r="O1" s="118"/>
      <c r="P1" s="118"/>
      <c r="Q1" s="118"/>
    </row>
    <row r="2" spans="1:20" s="40" customFormat="1" ht="15.75" x14ac:dyDescent="0.25">
      <c r="A2" s="123" t="s">
        <v>144</v>
      </c>
      <c r="B2" s="123"/>
      <c r="C2" s="123"/>
      <c r="D2" s="123"/>
      <c r="E2" s="123"/>
      <c r="F2" s="123"/>
      <c r="G2" s="123"/>
      <c r="H2" s="123"/>
      <c r="I2" s="123"/>
      <c r="J2" s="123"/>
      <c r="K2" s="123"/>
      <c r="L2" s="123"/>
      <c r="M2" s="123"/>
      <c r="N2" s="123"/>
      <c r="O2" s="123"/>
      <c r="P2" s="123"/>
      <c r="Q2" s="123"/>
    </row>
    <row r="3" spans="1:20" s="40" customFormat="1" ht="15.75" x14ac:dyDescent="0.25">
      <c r="A3" s="124" t="s">
        <v>133</v>
      </c>
      <c r="B3" s="124"/>
      <c r="C3" s="124"/>
      <c r="D3" s="124"/>
      <c r="E3" s="124"/>
      <c r="F3" s="124"/>
      <c r="G3" s="124"/>
      <c r="H3" s="124"/>
      <c r="I3" s="124"/>
      <c r="J3" s="124"/>
      <c r="K3" s="124"/>
      <c r="L3" s="124"/>
      <c r="M3" s="124"/>
      <c r="N3" s="124"/>
      <c r="O3" s="124"/>
      <c r="P3" s="124"/>
      <c r="Q3" s="124"/>
    </row>
    <row r="4" spans="1:20" s="40" customFormat="1" ht="15.75" x14ac:dyDescent="0.25">
      <c r="A4" s="48"/>
      <c r="P4" s="125" t="s">
        <v>2</v>
      </c>
      <c r="Q4" s="125"/>
    </row>
    <row r="5" spans="1:20" s="40" customFormat="1" ht="26.45" customHeight="1" x14ac:dyDescent="0.25">
      <c r="A5" s="121" t="s">
        <v>17</v>
      </c>
      <c r="B5" s="121" t="s">
        <v>3</v>
      </c>
      <c r="C5" s="121" t="s">
        <v>103</v>
      </c>
      <c r="D5" s="121"/>
      <c r="E5" s="121"/>
      <c r="F5" s="121" t="s">
        <v>129</v>
      </c>
      <c r="G5" s="121"/>
      <c r="H5" s="121"/>
      <c r="I5" s="121" t="s">
        <v>96</v>
      </c>
      <c r="J5" s="121"/>
      <c r="K5" s="121"/>
      <c r="L5" s="121" t="s">
        <v>143</v>
      </c>
      <c r="M5" s="121"/>
      <c r="N5" s="121"/>
      <c r="O5" s="121" t="s">
        <v>18</v>
      </c>
      <c r="P5" s="121"/>
      <c r="Q5" s="121"/>
    </row>
    <row r="6" spans="1:20" s="40" customFormat="1" ht="62.45" customHeight="1" x14ac:dyDescent="0.25">
      <c r="A6" s="121"/>
      <c r="B6" s="121"/>
      <c r="C6" s="82" t="s">
        <v>52</v>
      </c>
      <c r="D6" s="82" t="s">
        <v>53</v>
      </c>
      <c r="E6" s="82" t="s">
        <v>54</v>
      </c>
      <c r="F6" s="82" t="s">
        <v>52</v>
      </c>
      <c r="G6" s="82" t="s">
        <v>53</v>
      </c>
      <c r="H6" s="82" t="s">
        <v>54</v>
      </c>
      <c r="I6" s="82" t="s">
        <v>52</v>
      </c>
      <c r="J6" s="82" t="s">
        <v>53</v>
      </c>
      <c r="K6" s="82" t="s">
        <v>54</v>
      </c>
      <c r="L6" s="82" t="s">
        <v>52</v>
      </c>
      <c r="M6" s="82" t="s">
        <v>53</v>
      </c>
      <c r="N6" s="82" t="s">
        <v>54</v>
      </c>
      <c r="O6" s="82" t="s">
        <v>52</v>
      </c>
      <c r="P6" s="82" t="s">
        <v>53</v>
      </c>
      <c r="Q6" s="82" t="s">
        <v>54</v>
      </c>
    </row>
    <row r="7" spans="1:20" s="96" customFormat="1" ht="20.45" customHeight="1" x14ac:dyDescent="0.25">
      <c r="A7" s="95" t="s">
        <v>21</v>
      </c>
      <c r="B7" s="95" t="s">
        <v>22</v>
      </c>
      <c r="C7" s="95">
        <v>1</v>
      </c>
      <c r="D7" s="95">
        <v>2</v>
      </c>
      <c r="E7" s="95">
        <v>3</v>
      </c>
      <c r="F7" s="95">
        <v>4</v>
      </c>
      <c r="G7" s="95">
        <v>5</v>
      </c>
      <c r="H7" s="95">
        <v>6</v>
      </c>
      <c r="I7" s="95">
        <v>1</v>
      </c>
      <c r="J7" s="95">
        <v>2</v>
      </c>
      <c r="K7" s="95">
        <v>3</v>
      </c>
      <c r="L7" s="95">
        <v>4</v>
      </c>
      <c r="M7" s="95">
        <v>5</v>
      </c>
      <c r="N7" s="95">
        <v>6</v>
      </c>
      <c r="O7" s="95" t="s">
        <v>55</v>
      </c>
      <c r="P7" s="95" t="s">
        <v>56</v>
      </c>
      <c r="Q7" s="95" t="s">
        <v>57</v>
      </c>
    </row>
    <row r="8" spans="1:20" s="97" customFormat="1" ht="20.45" customHeight="1" x14ac:dyDescent="0.25">
      <c r="A8" s="51"/>
      <c r="B8" s="51" t="s">
        <v>58</v>
      </c>
      <c r="C8" s="52">
        <f>SUM(D8:E8)</f>
        <v>5988857</v>
      </c>
      <c r="D8" s="52">
        <f>SUM(D9:D21)</f>
        <v>1350000</v>
      </c>
      <c r="E8" s="52">
        <f>SUM(E9:E21)</f>
        <v>4638857</v>
      </c>
      <c r="F8" s="52">
        <f>SUM(G8:H8)</f>
        <v>11547407</v>
      </c>
      <c r="G8" s="52">
        <f>SUM(G9:G21)</f>
        <v>6776077</v>
      </c>
      <c r="H8" s="52">
        <f>SUM(H9:H21)</f>
        <v>4771330</v>
      </c>
      <c r="I8" s="52">
        <f>SUM(J8:K8)</f>
        <v>5369573</v>
      </c>
      <c r="J8" s="52">
        <f>SUM(J9:J21)</f>
        <v>615000</v>
      </c>
      <c r="K8" s="52">
        <f>SUM(K9:K21)</f>
        <v>4754573</v>
      </c>
      <c r="L8" s="52">
        <f>SUM(M8:N8)</f>
        <v>10389081</v>
      </c>
      <c r="M8" s="52">
        <f>SUM(M9:M22)</f>
        <v>1815244</v>
      </c>
      <c r="N8" s="52">
        <f>SUM(N9:N22)</f>
        <v>8573837</v>
      </c>
      <c r="O8" s="68">
        <f>L8/I8*100</f>
        <v>193.48058029940182</v>
      </c>
      <c r="P8" s="68">
        <f>M8/J8*100</f>
        <v>295.16162601626019</v>
      </c>
      <c r="Q8" s="68">
        <f>N8/K8*100</f>
        <v>180.32822295503718</v>
      </c>
      <c r="T8" s="98">
        <f>L8-10389081</f>
        <v>0</v>
      </c>
    </row>
    <row r="9" spans="1:20" s="40" customFormat="1" ht="20.45" customHeight="1" x14ac:dyDescent="0.25">
      <c r="A9" s="37"/>
      <c r="B9" s="38" t="s">
        <v>59</v>
      </c>
      <c r="C9" s="36"/>
      <c r="D9" s="36"/>
      <c r="E9" s="36"/>
      <c r="F9" s="36"/>
      <c r="G9" s="36"/>
      <c r="H9" s="36"/>
      <c r="I9" s="36"/>
      <c r="J9" s="36"/>
      <c r="K9" s="36"/>
      <c r="L9" s="36"/>
      <c r="M9" s="36"/>
      <c r="N9" s="36"/>
      <c r="O9" s="69"/>
      <c r="P9" s="69"/>
      <c r="Q9" s="69"/>
    </row>
    <row r="10" spans="1:20" s="40" customFormat="1" ht="20.45" customHeight="1" x14ac:dyDescent="0.25">
      <c r="A10" s="37">
        <v>1</v>
      </c>
      <c r="B10" s="38" t="s">
        <v>60</v>
      </c>
      <c r="C10" s="36">
        <f>SUM(D10:E10)</f>
        <v>344800</v>
      </c>
      <c r="D10" s="36">
        <v>300000</v>
      </c>
      <c r="E10" s="36">
        <f>51800-7000</f>
        <v>44800</v>
      </c>
      <c r="F10" s="36">
        <f t="shared" ref="F10:F21" si="0">SUM(G10:H10)</f>
        <v>1500739</v>
      </c>
      <c r="G10" s="36">
        <v>1466589</v>
      </c>
      <c r="H10" s="36">
        <v>34150</v>
      </c>
      <c r="I10" s="36">
        <f t="shared" ref="I10:I21" si="1">SUM(J10:K10)</f>
        <v>87800</v>
      </c>
      <c r="J10" s="36">
        <v>50000</v>
      </c>
      <c r="K10" s="36">
        <v>37800</v>
      </c>
      <c r="L10" s="36">
        <f>SUM(M10:N10)</f>
        <v>566926</v>
      </c>
      <c r="M10" s="36">
        <v>400000</v>
      </c>
      <c r="N10" s="36">
        <v>166926</v>
      </c>
      <c r="O10" s="69">
        <f t="shared" ref="O10:O21" si="2">L10/I10*100</f>
        <v>645.70159453302961</v>
      </c>
      <c r="P10" s="69">
        <f t="shared" ref="P10:P17" si="3">M10/J10*100</f>
        <v>800</v>
      </c>
      <c r="Q10" s="69">
        <f t="shared" ref="Q10:Q21" si="4">N10/K10*100</f>
        <v>441.60317460317458</v>
      </c>
    </row>
    <row r="11" spans="1:20" s="40" customFormat="1" ht="36" customHeight="1" x14ac:dyDescent="0.25">
      <c r="A11" s="37">
        <v>2</v>
      </c>
      <c r="B11" s="38" t="s">
        <v>61</v>
      </c>
      <c r="C11" s="36">
        <f t="shared" ref="C11:C21" si="5">SUM(D11:E11)</f>
        <v>0</v>
      </c>
      <c r="D11" s="36"/>
      <c r="E11" s="36"/>
      <c r="F11" s="36">
        <f t="shared" si="0"/>
        <v>0</v>
      </c>
      <c r="G11" s="36"/>
      <c r="H11" s="36"/>
      <c r="I11" s="36">
        <f t="shared" si="1"/>
        <v>0</v>
      </c>
      <c r="J11" s="36"/>
      <c r="K11" s="36"/>
      <c r="L11" s="36">
        <f t="shared" ref="L11:L22" si="6">SUM(M11:N11)</f>
        <v>0</v>
      </c>
      <c r="M11" s="36"/>
      <c r="N11" s="36"/>
      <c r="O11" s="69"/>
      <c r="P11" s="69"/>
      <c r="Q11" s="69"/>
    </row>
    <row r="12" spans="1:20" s="40" customFormat="1" ht="20.45" customHeight="1" x14ac:dyDescent="0.25">
      <c r="A12" s="37">
        <v>3</v>
      </c>
      <c r="B12" s="38" t="s">
        <v>62</v>
      </c>
      <c r="C12" s="36">
        <f t="shared" si="5"/>
        <v>157000</v>
      </c>
      <c r="D12" s="36">
        <v>150000</v>
      </c>
      <c r="E12" s="36">
        <v>7000</v>
      </c>
      <c r="F12" s="36">
        <f t="shared" si="0"/>
        <v>156808</v>
      </c>
      <c r="G12" s="36">
        <v>150000</v>
      </c>
      <c r="H12" s="36">
        <v>6808</v>
      </c>
      <c r="I12" s="36">
        <f t="shared" si="1"/>
        <v>60000</v>
      </c>
      <c r="J12" s="36">
        <v>50000</v>
      </c>
      <c r="K12" s="36">
        <v>10000</v>
      </c>
      <c r="L12" s="36">
        <f t="shared" si="6"/>
        <v>102398</v>
      </c>
      <c r="M12" s="36"/>
      <c r="N12" s="36">
        <v>102398</v>
      </c>
      <c r="O12" s="69">
        <f t="shared" si="2"/>
        <v>170.66333333333333</v>
      </c>
      <c r="P12" s="69">
        <f t="shared" si="3"/>
        <v>0</v>
      </c>
      <c r="Q12" s="69">
        <f t="shared" si="4"/>
        <v>1023.98</v>
      </c>
    </row>
    <row r="13" spans="1:20" s="40" customFormat="1" ht="20.45" customHeight="1" x14ac:dyDescent="0.25">
      <c r="A13" s="37">
        <v>4</v>
      </c>
      <c r="B13" s="38" t="s">
        <v>63</v>
      </c>
      <c r="C13" s="36">
        <f t="shared" si="5"/>
        <v>15000</v>
      </c>
      <c r="D13" s="36"/>
      <c r="E13" s="36">
        <v>15000</v>
      </c>
      <c r="F13" s="36">
        <f t="shared" si="0"/>
        <v>49120</v>
      </c>
      <c r="G13" s="36"/>
      <c r="H13" s="36">
        <v>49120</v>
      </c>
      <c r="I13" s="36">
        <f t="shared" si="1"/>
        <v>20000</v>
      </c>
      <c r="J13" s="36"/>
      <c r="K13" s="36">
        <v>20000</v>
      </c>
      <c r="L13" s="36">
        <f t="shared" si="6"/>
        <v>275911</v>
      </c>
      <c r="M13" s="36">
        <f>168025+22695+19000</f>
        <v>209720</v>
      </c>
      <c r="N13" s="36">
        <v>66191</v>
      </c>
      <c r="O13" s="69">
        <f t="shared" si="2"/>
        <v>1379.5550000000001</v>
      </c>
      <c r="P13" s="69"/>
      <c r="Q13" s="69">
        <f t="shared" si="4"/>
        <v>330.95500000000004</v>
      </c>
    </row>
    <row r="14" spans="1:20" s="40" customFormat="1" ht="20.45" customHeight="1" x14ac:dyDescent="0.25">
      <c r="A14" s="37">
        <v>5</v>
      </c>
      <c r="B14" s="38" t="s">
        <v>64</v>
      </c>
      <c r="C14" s="36">
        <f t="shared" si="5"/>
        <v>0</v>
      </c>
      <c r="D14" s="36"/>
      <c r="E14" s="36"/>
      <c r="F14" s="36">
        <f t="shared" si="0"/>
        <v>0</v>
      </c>
      <c r="G14" s="36"/>
      <c r="H14" s="36"/>
      <c r="I14" s="36">
        <f t="shared" si="1"/>
        <v>0</v>
      </c>
      <c r="J14" s="36"/>
      <c r="K14" s="36"/>
      <c r="L14" s="36">
        <f t="shared" si="6"/>
        <v>0</v>
      </c>
      <c r="M14" s="36"/>
      <c r="N14" s="36"/>
      <c r="O14" s="69"/>
      <c r="P14" s="69"/>
      <c r="Q14" s="69"/>
    </row>
    <row r="15" spans="1:20" s="40" customFormat="1" ht="20.45" customHeight="1" x14ac:dyDescent="0.25">
      <c r="A15" s="37">
        <v>6</v>
      </c>
      <c r="B15" s="38" t="s">
        <v>65</v>
      </c>
      <c r="C15" s="36">
        <f t="shared" si="5"/>
        <v>27000</v>
      </c>
      <c r="D15" s="36"/>
      <c r="E15" s="36">
        <v>27000</v>
      </c>
      <c r="F15" s="36">
        <f t="shared" si="0"/>
        <v>33740</v>
      </c>
      <c r="G15" s="36"/>
      <c r="H15" s="36">
        <v>33740</v>
      </c>
      <c r="I15" s="36">
        <f t="shared" si="1"/>
        <v>25000</v>
      </c>
      <c r="J15" s="36"/>
      <c r="K15" s="36">
        <v>25000</v>
      </c>
      <c r="L15" s="36">
        <f t="shared" si="6"/>
        <v>21040</v>
      </c>
      <c r="M15" s="36"/>
      <c r="N15" s="36">
        <v>21040</v>
      </c>
      <c r="O15" s="69">
        <f t="shared" si="2"/>
        <v>84.16</v>
      </c>
      <c r="P15" s="69"/>
      <c r="Q15" s="69">
        <f t="shared" si="4"/>
        <v>84.16</v>
      </c>
    </row>
    <row r="16" spans="1:20" s="40" customFormat="1" ht="20.45" customHeight="1" x14ac:dyDescent="0.25">
      <c r="A16" s="37">
        <v>7</v>
      </c>
      <c r="B16" s="38" t="s">
        <v>66</v>
      </c>
      <c r="C16" s="36">
        <f t="shared" si="5"/>
        <v>20000</v>
      </c>
      <c r="D16" s="36"/>
      <c r="E16" s="36">
        <v>20000</v>
      </c>
      <c r="F16" s="36">
        <f t="shared" si="0"/>
        <v>40300</v>
      </c>
      <c r="G16" s="36"/>
      <c r="H16" s="36">
        <v>40300</v>
      </c>
      <c r="I16" s="36">
        <f t="shared" si="1"/>
        <v>20000</v>
      </c>
      <c r="J16" s="36"/>
      <c r="K16" s="36">
        <v>20000</v>
      </c>
      <c r="L16" s="36">
        <f t="shared" si="6"/>
        <v>0</v>
      </c>
      <c r="M16" s="36"/>
      <c r="N16" s="36"/>
      <c r="O16" s="69">
        <f t="shared" si="2"/>
        <v>0</v>
      </c>
      <c r="P16" s="69"/>
      <c r="Q16" s="69">
        <f t="shared" si="4"/>
        <v>0</v>
      </c>
    </row>
    <row r="17" spans="1:17" s="40" customFormat="1" ht="20.45" customHeight="1" x14ac:dyDescent="0.25">
      <c r="A17" s="37">
        <v>8</v>
      </c>
      <c r="B17" s="38" t="s">
        <v>67</v>
      </c>
      <c r="C17" s="36">
        <f t="shared" si="5"/>
        <v>930000</v>
      </c>
      <c r="D17" s="36">
        <f>200000+700000</f>
        <v>900000</v>
      </c>
      <c r="E17" s="36">
        <v>30000</v>
      </c>
      <c r="F17" s="36">
        <f t="shared" si="0"/>
        <v>5176268</v>
      </c>
      <c r="G17" s="36">
        <f>817273-H17+2638559+1720436</f>
        <v>5159488</v>
      </c>
      <c r="H17" s="36">
        <v>16780</v>
      </c>
      <c r="I17" s="36">
        <f t="shared" si="1"/>
        <v>550000</v>
      </c>
      <c r="J17" s="36">
        <v>515000</v>
      </c>
      <c r="K17" s="36">
        <v>35000</v>
      </c>
      <c r="L17" s="36">
        <f t="shared" si="6"/>
        <v>2799170</v>
      </c>
      <c r="M17" s="36">
        <f>321000+424000+200000+260524</f>
        <v>1205524</v>
      </c>
      <c r="N17" s="36">
        <v>1593646</v>
      </c>
      <c r="O17" s="69">
        <f t="shared" si="2"/>
        <v>508.94000000000005</v>
      </c>
      <c r="P17" s="69">
        <f t="shared" si="3"/>
        <v>234.08233009708738</v>
      </c>
      <c r="Q17" s="69">
        <f t="shared" si="4"/>
        <v>4553.2742857142857</v>
      </c>
    </row>
    <row r="18" spans="1:17" s="40" customFormat="1" ht="31.15" customHeight="1" x14ac:dyDescent="0.25">
      <c r="A18" s="37">
        <v>9</v>
      </c>
      <c r="B18" s="38" t="s">
        <v>68</v>
      </c>
      <c r="C18" s="99">
        <f t="shared" si="5"/>
        <v>4088399</v>
      </c>
      <c r="D18" s="99"/>
      <c r="E18" s="99">
        <f>7709293-550458-D8-1720436</f>
        <v>4088399</v>
      </c>
      <c r="F18" s="99">
        <f t="shared" si="0"/>
        <v>4145960</v>
      </c>
      <c r="G18" s="99"/>
      <c r="H18" s="99">
        <f>11547407-G8-625370</f>
        <v>4145960</v>
      </c>
      <c r="I18" s="99">
        <f t="shared" si="1"/>
        <v>4143037</v>
      </c>
      <c r="J18" s="99"/>
      <c r="K18" s="99">
        <f>5369573-611536-615000</f>
        <v>4143037</v>
      </c>
      <c r="L18" s="99">
        <f t="shared" si="6"/>
        <v>4554699</v>
      </c>
      <c r="M18" s="99"/>
      <c r="N18" s="99">
        <f>3808942+745757</f>
        <v>4554699</v>
      </c>
      <c r="O18" s="69">
        <f t="shared" si="2"/>
        <v>109.93623759575404</v>
      </c>
      <c r="P18" s="69"/>
      <c r="Q18" s="69">
        <f t="shared" si="4"/>
        <v>109.93623759575404</v>
      </c>
    </row>
    <row r="19" spans="1:17" s="40" customFormat="1" ht="20.45" customHeight="1" x14ac:dyDescent="0.25">
      <c r="A19" s="37">
        <v>10</v>
      </c>
      <c r="B19" s="38" t="s">
        <v>69</v>
      </c>
      <c r="C19" s="36">
        <f t="shared" si="5"/>
        <v>284760</v>
      </c>
      <c r="D19" s="36"/>
      <c r="E19" s="36">
        <v>284760</v>
      </c>
      <c r="F19" s="36">
        <f t="shared" si="0"/>
        <v>383482</v>
      </c>
      <c r="G19" s="36"/>
      <c r="H19" s="36">
        <v>383482</v>
      </c>
      <c r="I19" s="36">
        <f t="shared" si="1"/>
        <v>338856</v>
      </c>
      <c r="J19" s="36"/>
      <c r="K19" s="36">
        <v>338856</v>
      </c>
      <c r="L19" s="36">
        <f t="shared" si="6"/>
        <v>471847</v>
      </c>
      <c r="M19" s="36"/>
      <c r="N19" s="36">
        <v>471847</v>
      </c>
      <c r="O19" s="69">
        <f t="shared" si="2"/>
        <v>139.2470547961376</v>
      </c>
      <c r="P19" s="69"/>
      <c r="Q19" s="69">
        <f t="shared" si="4"/>
        <v>139.2470547961376</v>
      </c>
    </row>
    <row r="20" spans="1:17" s="40" customFormat="1" ht="20.45" customHeight="1" x14ac:dyDescent="0.25">
      <c r="A20" s="37">
        <v>11</v>
      </c>
      <c r="B20" s="38" t="s">
        <v>70</v>
      </c>
      <c r="C20" s="36">
        <f t="shared" si="5"/>
        <v>25018</v>
      </c>
      <c r="D20" s="36"/>
      <c r="E20" s="36">
        <f>40018-15000</f>
        <v>25018</v>
      </c>
      <c r="F20" s="36">
        <f t="shared" si="0"/>
        <v>60990</v>
      </c>
      <c r="G20" s="36"/>
      <c r="H20" s="36">
        <v>60990</v>
      </c>
      <c r="I20" s="36">
        <f t="shared" si="1"/>
        <v>28000</v>
      </c>
      <c r="J20" s="36"/>
      <c r="K20" s="36">
        <v>28000</v>
      </c>
      <c r="L20" s="36">
        <f t="shared" si="6"/>
        <v>0</v>
      </c>
      <c r="M20" s="36"/>
      <c r="N20" s="36"/>
      <c r="O20" s="69">
        <f t="shared" si="2"/>
        <v>0</v>
      </c>
      <c r="P20" s="69"/>
      <c r="Q20" s="69">
        <f t="shared" si="4"/>
        <v>0</v>
      </c>
    </row>
    <row r="21" spans="1:17" s="40" customFormat="1" ht="20.45" customHeight="1" x14ac:dyDescent="0.25">
      <c r="A21" s="37">
        <v>12</v>
      </c>
      <c r="B21" s="38" t="s">
        <v>71</v>
      </c>
      <c r="C21" s="36">
        <f t="shared" si="5"/>
        <v>96880</v>
      </c>
      <c r="D21" s="36"/>
      <c r="E21" s="36">
        <v>96880</v>
      </c>
      <c r="F21" s="36">
        <f t="shared" si="0"/>
        <v>0</v>
      </c>
      <c r="G21" s="36"/>
      <c r="H21" s="36"/>
      <c r="I21" s="36">
        <f t="shared" si="1"/>
        <v>96880</v>
      </c>
      <c r="J21" s="36"/>
      <c r="K21" s="36">
        <v>96880</v>
      </c>
      <c r="L21" s="36">
        <f t="shared" si="6"/>
        <v>0</v>
      </c>
      <c r="M21" s="36"/>
      <c r="N21" s="36"/>
      <c r="O21" s="69">
        <f t="shared" si="2"/>
        <v>0</v>
      </c>
      <c r="P21" s="69"/>
      <c r="Q21" s="69">
        <f t="shared" si="4"/>
        <v>0</v>
      </c>
    </row>
    <row r="22" spans="1:17" s="40" customFormat="1" ht="21.75" customHeight="1" x14ac:dyDescent="0.25">
      <c r="A22" s="100">
        <v>13</v>
      </c>
      <c r="B22" s="101" t="s">
        <v>145</v>
      </c>
      <c r="C22" s="102"/>
      <c r="D22" s="102"/>
      <c r="E22" s="102"/>
      <c r="F22" s="102"/>
      <c r="G22" s="102"/>
      <c r="H22" s="102"/>
      <c r="I22" s="102"/>
      <c r="J22" s="102"/>
      <c r="K22" s="102"/>
      <c r="L22" s="59">
        <f t="shared" si="6"/>
        <v>1597090</v>
      </c>
      <c r="M22" s="102"/>
      <c r="N22" s="103">
        <v>1597090</v>
      </c>
      <c r="O22" s="104"/>
      <c r="P22" s="102"/>
      <c r="Q22" s="104"/>
    </row>
    <row r="23" spans="1:17" s="40" customFormat="1" ht="15.75" x14ac:dyDescent="0.25">
      <c r="A23" s="105"/>
    </row>
    <row r="24" spans="1:17" s="40" customFormat="1" ht="15.75" x14ac:dyDescent="0.25"/>
    <row r="25" spans="1:17" s="40" customFormat="1" ht="15.75" x14ac:dyDescent="0.25"/>
  </sheetData>
  <mergeCells count="12">
    <mergeCell ref="A1:D1"/>
    <mergeCell ref="O1:Q1"/>
    <mergeCell ref="O5:Q5"/>
    <mergeCell ref="I5:K5"/>
    <mergeCell ref="A2:Q2"/>
    <mergeCell ref="A3:Q3"/>
    <mergeCell ref="P4:Q4"/>
    <mergeCell ref="A5:A6"/>
    <mergeCell ref="B5:B6"/>
    <mergeCell ref="C5:E5"/>
    <mergeCell ref="F5:H5"/>
    <mergeCell ref="L5:N5"/>
  </mergeCells>
  <pageMargins left="0.05" right="0" top="0.38"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Bieu so 107</vt:lpstr>
      <vt:lpstr>Bieu so 106</vt:lpstr>
      <vt:lpstr>Bieu so 103</vt:lpstr>
      <vt:lpstr>Bieu so 104</vt:lpstr>
      <vt:lpstr>Bieu so 105</vt:lpstr>
      <vt:lpstr>'Bieu so 103'!Print_Area</vt:lpstr>
      <vt:lpstr>'Bieu so 104'!Print_Area</vt:lpstr>
      <vt:lpstr>'Bieu so 105'!Print_Area</vt:lpstr>
      <vt:lpstr>'Bieu so 107'!Print_Area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2019-10-11T02:13:41Z</cp:lastPrinted>
  <dcterms:created xsi:type="dcterms:W3CDTF">2018-10-08T07:56:58Z</dcterms:created>
  <dcterms:modified xsi:type="dcterms:W3CDTF">2019-12-02T03:16:30Z</dcterms:modified>
</cp:coreProperties>
</file>