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D:\KY\KY\BC HĐND\Công khai QT, dự toán - CCHC\2021\Công Khai QT 2021\"/>
    </mc:Choice>
  </mc:AlternateContent>
  <xr:revisionPtr revIDLastSave="0" documentId="13_ncr:1_{D7C4E18D-1568-444A-816C-712EF1BDB5D1}" xr6:coauthVersionLast="47" xr6:coauthVersionMax="47" xr10:uidLastSave="{00000000-0000-0000-0000-000000000000}"/>
  <bookViews>
    <workbookView xWindow="-108" yWindow="-108" windowWidth="23256" windowHeight="12576" xr2:uid="{00000000-000D-0000-FFFF-FFFF00000000}"/>
  </bookViews>
  <sheets>
    <sheet name="Bieu so 103" sheetId="1" r:id="rId1"/>
    <sheet name="Bieu so 104" sheetId="2" r:id="rId2"/>
    <sheet name="Bieu so 105" sheetId="3" r:id="rId3"/>
    <sheet name="Bieu so 106" sheetId="4" r:id="rId4"/>
    <sheet name="Bieu so 107" sheetId="5" r:id="rId5"/>
  </sheets>
  <definedNames>
    <definedName name="_xlnm.Print_Area" localSheetId="1">'Bieu so 104'!$A$1:$N$30</definedName>
    <definedName name="_xlnm.Print_Area" localSheetId="2">'Bieu so 105'!$A$1:$Q$25</definedName>
    <definedName name="_xlnm.Print_Area" localSheetId="4">'Bieu so 107'!$A$1:$O$18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8" i="4" l="1"/>
  <c r="H16" i="4"/>
  <c r="G16" i="4" s="1"/>
  <c r="H12" i="4"/>
  <c r="G12" i="4" s="1"/>
  <c r="I12" i="4"/>
  <c r="H11" i="4"/>
  <c r="N20" i="3"/>
  <c r="L14" i="3"/>
  <c r="L15" i="3"/>
  <c r="L16" i="3"/>
  <c r="I14" i="3" l="1"/>
  <c r="I15" i="3"/>
  <c r="U19" i="3" l="1"/>
  <c r="D6" i="1"/>
  <c r="L9" i="5" l="1"/>
  <c r="K8" i="3"/>
  <c r="I28" i="2"/>
  <c r="J28" i="2"/>
  <c r="I21" i="2"/>
  <c r="J21" i="2"/>
  <c r="J15" i="2" s="1"/>
  <c r="J8" i="2" s="1"/>
  <c r="I16" i="2"/>
  <c r="I15" i="2" s="1"/>
  <c r="I8" i="2" s="1"/>
  <c r="J16" i="2"/>
  <c r="I9" i="2"/>
  <c r="J9" i="2"/>
  <c r="K9" i="2"/>
  <c r="I20" i="3"/>
  <c r="I11" i="3"/>
  <c r="I12" i="3"/>
  <c r="I13" i="3"/>
  <c r="I16" i="3"/>
  <c r="I17" i="3"/>
  <c r="I18" i="3"/>
  <c r="I19" i="3"/>
  <c r="I21" i="3"/>
  <c r="I22" i="3"/>
  <c r="I23" i="3"/>
  <c r="I24" i="3"/>
  <c r="I25" i="3"/>
  <c r="I10" i="3"/>
  <c r="J8" i="3"/>
  <c r="M8" i="3"/>
  <c r="N8" i="3"/>
  <c r="I8" i="3" l="1"/>
  <c r="L12" i="3"/>
  <c r="B9" i="1" l="1"/>
  <c r="B6" i="1" s="1"/>
  <c r="C9" i="4" l="1"/>
  <c r="D9" i="4"/>
  <c r="E9" i="4"/>
  <c r="F9" i="4"/>
  <c r="I9" i="4"/>
  <c r="J9" i="4"/>
  <c r="J8" i="4" s="1"/>
  <c r="H10" i="4"/>
  <c r="G11" i="4"/>
  <c r="H13" i="4"/>
  <c r="G13" i="4" s="1"/>
  <c r="H14" i="4"/>
  <c r="G14" i="4" s="1"/>
  <c r="H15" i="4"/>
  <c r="G15" i="4" s="1"/>
  <c r="H17" i="4"/>
  <c r="G17" i="4" s="1"/>
  <c r="G18" i="4"/>
  <c r="C21" i="4"/>
  <c r="D21" i="4"/>
  <c r="E21" i="4"/>
  <c r="F21" i="4"/>
  <c r="G21" i="4"/>
  <c r="H21" i="4"/>
  <c r="I21" i="4"/>
  <c r="G24" i="4"/>
  <c r="H9" i="4" l="1"/>
  <c r="H8" i="4" s="1"/>
  <c r="C8" i="4"/>
  <c r="G10" i="4"/>
  <c r="G9" i="4" s="1"/>
  <c r="G8" i="4" s="1"/>
  <c r="F8" i="4"/>
  <c r="I8" i="4"/>
  <c r="E8" i="4"/>
  <c r="D8" i="4"/>
  <c r="L10" i="5" l="1"/>
  <c r="L30" i="2" l="1"/>
  <c r="L29" i="2"/>
  <c r="L10" i="2" l="1"/>
  <c r="L25" i="3" l="1"/>
  <c r="Q20" i="3"/>
  <c r="Q12" i="3"/>
  <c r="P13" i="3"/>
  <c r="Q13" i="3"/>
  <c r="Q17" i="3"/>
  <c r="Q19" i="3"/>
  <c r="Q21" i="3"/>
  <c r="Q22" i="3"/>
  <c r="Q10" i="3"/>
  <c r="P10" i="3"/>
  <c r="L11" i="3"/>
  <c r="O12" i="3"/>
  <c r="L13" i="3"/>
  <c r="O13" i="3" s="1"/>
  <c r="L17" i="3"/>
  <c r="O17" i="3" s="1"/>
  <c r="L18" i="3"/>
  <c r="L19" i="3"/>
  <c r="L20" i="3"/>
  <c r="L21" i="3"/>
  <c r="O21" i="3" s="1"/>
  <c r="L22" i="3"/>
  <c r="O22" i="3" s="1"/>
  <c r="L23" i="3"/>
  <c r="L24" i="3"/>
  <c r="L10" i="3"/>
  <c r="L8" i="3" l="1"/>
  <c r="O20" i="3"/>
  <c r="O10" i="3"/>
  <c r="O19" i="3"/>
  <c r="M18" i="2" l="1"/>
  <c r="M10" i="5"/>
  <c r="I11" i="5"/>
  <c r="I8" i="5" s="1"/>
  <c r="K28" i="2"/>
  <c r="L28" i="2" l="1"/>
  <c r="L16" i="2"/>
  <c r="N18" i="2"/>
  <c r="L21" i="2"/>
  <c r="K21" i="2"/>
  <c r="K16" i="2"/>
  <c r="K15" i="2" l="1"/>
  <c r="K8" i="2" s="1"/>
  <c r="L9" i="2"/>
  <c r="L8" i="2" s="1"/>
  <c r="L15" i="2"/>
  <c r="N8" i="2" l="1"/>
  <c r="N9" i="5"/>
  <c r="N10" i="5"/>
  <c r="N11" i="5"/>
  <c r="M9" i="5"/>
  <c r="L11" i="5"/>
  <c r="M11" i="5" s="1"/>
  <c r="C9" i="5"/>
  <c r="D9" i="5" s="1"/>
  <c r="C10" i="5"/>
  <c r="D10" i="5" s="1"/>
  <c r="C11" i="5"/>
  <c r="D11" i="5" s="1"/>
  <c r="K8" i="5"/>
  <c r="K7" i="5" s="1"/>
  <c r="B8" i="5"/>
  <c r="B7" i="5" s="1"/>
  <c r="Q8" i="3"/>
  <c r="P8" i="3"/>
  <c r="O8" i="3"/>
  <c r="M9" i="2"/>
  <c r="N9" i="2"/>
  <c r="M10" i="2"/>
  <c r="N10" i="2"/>
  <c r="M11" i="2"/>
  <c r="N11" i="2"/>
  <c r="M12" i="2"/>
  <c r="N12" i="2"/>
  <c r="M14" i="2"/>
  <c r="N14" i="2"/>
  <c r="M15" i="2"/>
  <c r="N15" i="2"/>
  <c r="M16" i="2"/>
  <c r="N16" i="2"/>
  <c r="M17" i="2"/>
  <c r="N17" i="2"/>
  <c r="M19" i="2"/>
  <c r="N19" i="2"/>
  <c r="M20" i="2"/>
  <c r="N20" i="2"/>
  <c r="M21" i="2"/>
  <c r="N21" i="2"/>
  <c r="M22" i="2"/>
  <c r="N22" i="2"/>
  <c r="M24" i="2"/>
  <c r="N24" i="2"/>
  <c r="M28" i="2"/>
  <c r="N28" i="2"/>
  <c r="M29" i="2"/>
  <c r="N29" i="2"/>
  <c r="M8" i="2"/>
  <c r="G10" i="2"/>
  <c r="G11" i="2"/>
  <c r="G12" i="2"/>
  <c r="G13" i="2"/>
  <c r="G17" i="2"/>
  <c r="G18" i="2"/>
  <c r="H18" i="2"/>
  <c r="G19" i="2"/>
  <c r="G20" i="2"/>
  <c r="G22" i="2"/>
  <c r="H22" i="2"/>
  <c r="G24" i="2"/>
  <c r="G29" i="2"/>
  <c r="G19" i="3"/>
  <c r="C11" i="2"/>
  <c r="D11" i="2" s="1"/>
  <c r="D9" i="2" s="1"/>
  <c r="D14" i="2"/>
  <c r="F20" i="2"/>
  <c r="D20" i="2"/>
  <c r="F33" i="2"/>
  <c r="D29" i="2"/>
  <c r="D28" i="2" s="1"/>
  <c r="D34" i="2"/>
  <c r="D35" i="2" s="1"/>
  <c r="C28" i="2"/>
  <c r="D24" i="2"/>
  <c r="D21" i="2" s="1"/>
  <c r="C21" i="2"/>
  <c r="D19" i="2"/>
  <c r="D17" i="2"/>
  <c r="D16" i="2" s="1"/>
  <c r="D15" i="2" s="1"/>
  <c r="C16" i="2"/>
  <c r="D13" i="2"/>
  <c r="D12" i="2"/>
  <c r="D10" i="2"/>
  <c r="H20" i="2" l="1"/>
  <c r="H29" i="2"/>
  <c r="M8" i="5"/>
  <c r="M7" i="5" s="1"/>
  <c r="O11" i="5"/>
  <c r="L8" i="5"/>
  <c r="O9" i="5"/>
  <c r="O10" i="5"/>
  <c r="C8" i="5"/>
  <c r="C7" i="5" s="1"/>
  <c r="D8" i="5"/>
  <c r="D7" i="5" s="1"/>
  <c r="C15" i="2"/>
  <c r="C9" i="2"/>
  <c r="C8" i="2" s="1"/>
  <c r="D19" i="3"/>
  <c r="D8" i="3" s="1"/>
  <c r="G8" i="3"/>
  <c r="H20" i="3" s="1"/>
  <c r="H8" i="3" s="1"/>
  <c r="E22" i="3"/>
  <c r="E10" i="3"/>
  <c r="C10" i="3" s="1"/>
  <c r="F23" i="3"/>
  <c r="F22" i="3"/>
  <c r="F21" i="3"/>
  <c r="F19" i="3"/>
  <c r="F18" i="3"/>
  <c r="F17" i="3"/>
  <c r="F16" i="3"/>
  <c r="F13" i="3"/>
  <c r="F12" i="3"/>
  <c r="F11" i="3"/>
  <c r="F10" i="3"/>
  <c r="E16" i="2"/>
  <c r="G16" i="2" s="1"/>
  <c r="E21" i="2"/>
  <c r="G21" i="2" s="1"/>
  <c r="F34" i="2"/>
  <c r="F35" i="2" s="1"/>
  <c r="F30" i="2"/>
  <c r="F28" i="2" s="1"/>
  <c r="H28" i="2" s="1"/>
  <c r="F27" i="2"/>
  <c r="F24" i="2"/>
  <c r="F19" i="2"/>
  <c r="H19" i="2" s="1"/>
  <c r="F17" i="2"/>
  <c r="H17" i="2" s="1"/>
  <c r="E14" i="2"/>
  <c r="G14" i="2" s="1"/>
  <c r="F11" i="2"/>
  <c r="H11" i="2" s="1"/>
  <c r="F12" i="2"/>
  <c r="H12" i="2" s="1"/>
  <c r="F13" i="2"/>
  <c r="H13" i="2" s="1"/>
  <c r="F10" i="2"/>
  <c r="H10" i="2" s="1"/>
  <c r="F21" i="2" l="1"/>
  <c r="H21" i="2" s="1"/>
  <c r="H24" i="2"/>
  <c r="L7" i="5"/>
  <c r="E20" i="3"/>
  <c r="E8" i="3" s="1"/>
  <c r="C8" i="3" s="1"/>
  <c r="E15" i="2"/>
  <c r="G15" i="2" s="1"/>
  <c r="F16" i="2"/>
  <c r="D8" i="2"/>
  <c r="F20" i="3"/>
  <c r="F8" i="3"/>
  <c r="E9" i="2"/>
  <c r="G9" i="2" s="1"/>
  <c r="F14" i="2"/>
  <c r="H14" i="2" s="1"/>
  <c r="F15" i="2" l="1"/>
  <c r="H15" i="2" s="1"/>
  <c r="H16" i="2"/>
  <c r="F9" i="2"/>
  <c r="F8" i="2" l="1"/>
  <c r="H8" i="2" s="1"/>
  <c r="H9" i="2"/>
  <c r="F8" i="5"/>
  <c r="F7" i="5" s="1"/>
  <c r="H8" i="5"/>
  <c r="E8" i="5"/>
  <c r="E7" i="5" s="1"/>
  <c r="J9" i="5"/>
  <c r="J10" i="5"/>
  <c r="J11" i="5"/>
  <c r="G9" i="5"/>
  <c r="G10" i="5"/>
  <c r="G11" i="5"/>
  <c r="C12" i="3"/>
  <c r="C19" i="3"/>
  <c r="C11" i="3"/>
  <c r="C13" i="3"/>
  <c r="C16" i="3"/>
  <c r="C17" i="3"/>
  <c r="C18" i="3"/>
  <c r="C20" i="3"/>
  <c r="C21" i="3"/>
  <c r="C22" i="3"/>
  <c r="C23" i="3"/>
  <c r="E28" i="2"/>
  <c r="G28" i="2" s="1"/>
  <c r="H7" i="5" l="1"/>
  <c r="N7" i="5" s="1"/>
  <c r="N8" i="5"/>
  <c r="I7" i="5"/>
  <c r="O7" i="5" s="1"/>
  <c r="O8" i="5"/>
  <c r="G8" i="5"/>
  <c r="G7" i="5" s="1"/>
  <c r="E8" i="2"/>
  <c r="G8" i="2" s="1"/>
</calcChain>
</file>

<file path=xl/sharedStrings.xml><?xml version="1.0" encoding="utf-8"?>
<sst xmlns="http://schemas.openxmlformats.org/spreadsheetml/2006/main" count="214" uniqueCount="150">
  <si>
    <t>Biểu số 103/CK TC-NSNN</t>
  </si>
  <si>
    <t>Đơn vị: 1000 đồng</t>
  </si>
  <si>
    <t>NỘI DUNG</t>
  </si>
  <si>
    <t>TỔNG SỐ THU</t>
  </si>
  <si>
    <t>TỔNG SỐ CHI</t>
  </si>
  <si>
    <t>I. Các khoản thu xã hưởng 100%</t>
  </si>
  <si>
    <t>I. Chi đầu tư phát triển</t>
  </si>
  <si>
    <t>II. Chi thường xuyên</t>
  </si>
  <si>
    <t xml:space="preserve">III. Thu bổ sung </t>
  </si>
  <si>
    <t>III. Dự phòng</t>
  </si>
  <si>
    <t>- Bổ sung cân đối</t>
  </si>
  <si>
    <t>- Bổ sung có mục tiêu</t>
  </si>
  <si>
    <t xml:space="preserve">IV. Thu chuyển nguồn </t>
  </si>
  <si>
    <t>Ghi chú: (1) Bao gồm 4 khoản thu từ thuế, lệ phí luật NSNN quy định cho ngân sách xã hưởng và những khoản thu ngân sách địa phương được hưởng có phân chia theo tỷ lệ phần trăm (%) cho xã</t>
  </si>
  <si>
    <t>STT</t>
  </si>
  <si>
    <t>SO SÁNH (%)</t>
  </si>
  <si>
    <t>THU NSNN</t>
  </si>
  <si>
    <t>THU NSX</t>
  </si>
  <si>
    <t>A</t>
  </si>
  <si>
    <t>B</t>
  </si>
  <si>
    <t>5=3/1</t>
  </si>
  <si>
    <t>6=4/2</t>
  </si>
  <si>
    <t>TỔNG THU</t>
  </si>
  <si>
    <t>I</t>
  </si>
  <si>
    <t xml:space="preserve">Các khoản thu 100% </t>
  </si>
  <si>
    <t>Phí, lệ phí</t>
  </si>
  <si>
    <t>Thu từ quỹ đất công ích và thu hoa lợi công sản khác</t>
  </si>
  <si>
    <t>Thu phạt, tịch thu khác theo quy định</t>
  </si>
  <si>
    <t>Đóng góp tự nguyện của các tổ chức, cá nhân</t>
  </si>
  <si>
    <t>Thu khác</t>
  </si>
  <si>
    <t>II</t>
  </si>
  <si>
    <t>Các khoản thu phân chia theo tỷ lệ phần trăm (%)</t>
  </si>
  <si>
    <t>Các khoản thu phân chia</t>
  </si>
  <si>
    <t>- Thuế sử dụng đất phi nông nghiệp</t>
  </si>
  <si>
    <t>- Lệ phí môn bài thu từ cá nhân, hộ kinh doanh</t>
  </si>
  <si>
    <t>- Lệ phí trước bạ nhà, đất</t>
  </si>
  <si>
    <t>2</t>
  </si>
  <si>
    <t>Các khoản thu phân chia khác do cấp tỉnh quy định</t>
  </si>
  <si>
    <t>…</t>
  </si>
  <si>
    <t>III</t>
  </si>
  <si>
    <t>Thu viện trợ không hoàn lại trực tiếp cho xã (nếu có)</t>
  </si>
  <si>
    <t>IV</t>
  </si>
  <si>
    <t>Thu chuyển nguồn</t>
  </si>
  <si>
    <t>V</t>
  </si>
  <si>
    <t>Thu kết dư ngân sách năm trước</t>
  </si>
  <si>
    <t>VI</t>
  </si>
  <si>
    <t>Thu bổ sung từ ngân sách cấp trên</t>
  </si>
  <si>
    <t>- Thu bổ sung cân đối</t>
  </si>
  <si>
    <t>- Thu bổ sung có mục tiêu</t>
  </si>
  <si>
    <t>TỔNG SỐ</t>
  </si>
  <si>
    <t>ĐẦU TƯ PHÁT TRIỂN</t>
  </si>
  <si>
    <t>THƯỜNG XUYÊN</t>
  </si>
  <si>
    <t>7=4/1</t>
  </si>
  <si>
    <t>8=5/2</t>
  </si>
  <si>
    <t>9=6/3</t>
  </si>
  <si>
    <t>TỔNG CHI</t>
  </si>
  <si>
    <t xml:space="preserve">Trong đó </t>
  </si>
  <si>
    <t>Chi giáo dục</t>
  </si>
  <si>
    <t>Chi ứng dụng, chuyển giao công nghệ</t>
  </si>
  <si>
    <t>Chi y tế</t>
  </si>
  <si>
    <t>Chi văn hóa, thông tin</t>
  </si>
  <si>
    <t>Chi phát thanh, truyền thanh</t>
  </si>
  <si>
    <t>Chi thể dục thể thao</t>
  </si>
  <si>
    <t>Chi bảo vệ môi trường</t>
  </si>
  <si>
    <t>Chi các hoạt động kinh tế</t>
  </si>
  <si>
    <t xml:space="preserve">Chi hoạt động của cơ quan quản lý Nhà nước, Đảng, đoàn thể </t>
  </si>
  <si>
    <t>Chi cho công tác xã hội</t>
  </si>
  <si>
    <t>Chi khác</t>
  </si>
  <si>
    <t>Dự phòng ngân sách</t>
  </si>
  <si>
    <t>Biểu số 106/CK TC-NSNN</t>
  </si>
  <si>
    <t>Tên công trình</t>
  </si>
  <si>
    <t>Thời gian khởi công - hoàn thành</t>
  </si>
  <si>
    <t>Tổng dự toán được duyệt</t>
  </si>
  <si>
    <t>Tổng số</t>
  </si>
  <si>
    <t>Trong đó thanh toán khối lượng năm trước</t>
  </si>
  <si>
    <t>Chia theo nguồn vốn</t>
  </si>
  <si>
    <t>Trong đó nguồn đóng góp của dân</t>
  </si>
  <si>
    <t>Nguồn cân đối ngân sách</t>
  </si>
  <si>
    <t>Nguồn đóng góp</t>
  </si>
  <si>
    <t>Trong đó: hoàn thành trong năm</t>
  </si>
  <si>
    <t xml:space="preserve">Ghi chú: (1) Theo phân cấp của tỉnh </t>
  </si>
  <si>
    <t>THU</t>
  </si>
  <si>
    <t>CHI</t>
  </si>
  <si>
    <t>CHÊNH LỆCH (+) (-)</t>
  </si>
  <si>
    <t xml:space="preserve">1. Các quỹ tài chính nhà nước ngoài ngân sách </t>
  </si>
  <si>
    <t>2. Các hoạt động sự nghiệp</t>
  </si>
  <si>
    <t>+ Chợ</t>
  </si>
  <si>
    <t>+ Bến bãi</t>
  </si>
  <si>
    <t xml:space="preserve">+ </t>
  </si>
  <si>
    <t>+ …</t>
  </si>
  <si>
    <t>Ghi chú: Chênh lệch (+) thu lớn hơn chi</t>
  </si>
  <si>
    <t>Chênh lệch (-) thu nhỏ hơn chi</t>
  </si>
  <si>
    <r>
      <t xml:space="preserve">II. Các khoản thu phân chia theo tỷ lệ </t>
    </r>
    <r>
      <rPr>
        <vertAlign val="superscript"/>
        <sz val="12"/>
        <rFont val="Times New Roman"/>
        <family val="1"/>
      </rPr>
      <t>(1)</t>
    </r>
  </si>
  <si>
    <t>- Thuế GTGT và TNDN</t>
  </si>
  <si>
    <t>- Thu tiền cấp quyền sử dụng đất</t>
  </si>
  <si>
    <t>- Thuế tài nguyên, thuế TTĐB</t>
  </si>
  <si>
    <t xml:space="preserve">DỰ TOÁN NĂM 2017 </t>
  </si>
  <si>
    <t>Quỹ phòng chống thiên tai</t>
  </si>
  <si>
    <t>Quỹ Bảo trợ trẻ em</t>
  </si>
  <si>
    <t>Quỹ đền ơn đáp nghĩa</t>
  </si>
  <si>
    <t>UBND XÃ CẨM MINH</t>
  </si>
  <si>
    <t>1. Công trình đã hoàn thành quyết toán</t>
  </si>
  <si>
    <t>2. Công trình chuyển tiếp</t>
  </si>
  <si>
    <t>3. Công trình khởi công mới</t>
  </si>
  <si>
    <t>Chi trả nợ Trường Mầm non 2 tầng - Hạng mục Nhà đa chức năng</t>
  </si>
  <si>
    <t>22/07/2015-06/12/2015</t>
  </si>
  <si>
    <t>IV. Tiết kiệm 10% chi TX để cải cách tiền lương</t>
  </si>
  <si>
    <t>THỰC HIỆN NĂM 2017</t>
  </si>
  <si>
    <t xml:space="preserve"> - Cho thuê đất, mặt nước khác</t>
  </si>
  <si>
    <t xml:space="preserve">THỰC HIỆN NĂM 2017 </t>
  </si>
  <si>
    <t>DỰ TOÁN NĂM 2017</t>
  </si>
  <si>
    <t>(Trình Hội đồng nhân dân)</t>
  </si>
  <si>
    <t>SO SÁNH %</t>
  </si>
  <si>
    <t>Tiết kiệm chi TX</t>
  </si>
  <si>
    <t xml:space="preserve">NỘI DUNG </t>
  </si>
  <si>
    <t>KẾT QUẢ 13 THÁNG</t>
  </si>
  <si>
    <t>V. Chi chuyển nguồn NS sang năm sau</t>
  </si>
  <si>
    <t>Chi chuyển nguồn Ngân sách</t>
  </si>
  <si>
    <t>TỔNG HỢP NGÂN SÁCH XÃ 13 THÁNG NĂM 2021</t>
  </si>
  <si>
    <t>(Quyết toán đã được Hội đồng nhân dân xã phê duyệt)</t>
  </si>
  <si>
    <t>KẾT QUẢ THU NGÂN SÁCH 13 THÁNG NĂM 2021</t>
  </si>
  <si>
    <t>DỰ TOÁN NĂM 2021</t>
  </si>
  <si>
    <t>KẾT QUẢ CHI NGÂN SÁCH XÃ 13 THÁNG NĂM 2021</t>
  </si>
  <si>
    <t>THỰC HIỆN 13 THÁNG NĂM 2021</t>
  </si>
  <si>
    <t>KẾT QUẢ THU, CHI CÁC HOẠT ĐỘNG TÀI CHÍNH KHÁC 13 THÁNG NĂM 2021</t>
  </si>
  <si>
    <t>KẾ HOẠCH NĂM 2021</t>
  </si>
  <si>
    <t>THỰC HIỆN 13 THÁNG  NĂM 2021</t>
  </si>
  <si>
    <t>Chi quốc phòng</t>
  </si>
  <si>
    <t>Chi an ninh trật tự xã hội</t>
  </si>
  <si>
    <t>(Đã được HĐND xã phê duyệt)</t>
  </si>
  <si>
    <r>
      <t>KẾT QUẢ CHI ĐẦU TƯ PHÁT TRIỂN</t>
    </r>
    <r>
      <rPr>
        <b/>
        <vertAlign val="superscript"/>
        <sz val="12"/>
        <color rgb="FF000000"/>
        <rFont val="Times New Roman"/>
        <family val="1"/>
      </rPr>
      <t>(1)</t>
    </r>
    <r>
      <rPr>
        <b/>
        <sz val="12"/>
        <color rgb="FF000000"/>
        <rFont val="Times New Roman"/>
        <family val="1"/>
      </rPr>
      <t xml:space="preserve"> NĂM 2021</t>
    </r>
  </si>
  <si>
    <t>Khu hành lễ nghĩa trang xã Cẩm Minh</t>
  </si>
  <si>
    <t>29/10/2020 - 29/12/2020</t>
  </si>
  <si>
    <t>Giá trị đã thanh toán đến 31/12/2020</t>
  </si>
  <si>
    <t>Giá trị thực hiện đến 31/12/2020</t>
  </si>
  <si>
    <t>Dự toán năm 2021</t>
  </si>
  <si>
    <t>Cầu Khe xã Cẩm Minh</t>
  </si>
  <si>
    <t>02/07/2020-24/09/2020</t>
  </si>
  <si>
    <t>Nhà giao dịch một cửa xã Cẩm Minh</t>
  </si>
  <si>
    <t>24/07/2020-24/11/2020</t>
  </si>
  <si>
    <t>Nâng cấp đường trục xã Cẩm Minh (đoạn 1)</t>
  </si>
  <si>
    <t>03/03/2021-08/06/2021</t>
  </si>
  <si>
    <t>Nhà văn hóa thôn 5 xã Cẩm Minh</t>
  </si>
  <si>
    <t>19/01/2021-16/06/2021</t>
  </si>
  <si>
    <t>Nhà vệ sinh giáo viên trường Tiểu học</t>
  </si>
  <si>
    <t>Kênh tưới đồng Cửa làng xã Cẩm Minh</t>
  </si>
  <si>
    <t>10/2020-06/2021</t>
  </si>
  <si>
    <t>Ghi thu ghi chi KP xi măng làm đường GTNT, KMNĐ, rãnh thoát nước</t>
  </si>
  <si>
    <t>Năm 2020</t>
  </si>
  <si>
    <t>07/2020 - 08/2020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</si>
</sst>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Calibri"/>
      <family val="2"/>
      <scheme val="minor"/>
    </font>
    <font>
      <b/>
      <sz val="12"/>
      <color rgb="FF000000"/>
      <name val="Times New Roman"/>
      <family val="1"/>
    </font>
    <font>
      <sz val="12"/>
      <color theme="1"/>
      <name val="Times New Roman"/>
      <family val="1"/>
    </font>
    <font>
      <i/>
      <sz val="12"/>
      <color rgb="FF000000"/>
      <name val="Times New Roman"/>
      <family val="1"/>
    </font>
    <font>
      <b/>
      <sz val="12"/>
      <name val="Times New Roman"/>
      <family val="1"/>
    </font>
    <font>
      <sz val="12"/>
      <name val="Times New Roman"/>
      <family val="1"/>
    </font>
    <font>
      <vertAlign val="superscript"/>
      <sz val="12"/>
      <name val="Times New Roman"/>
      <family val="1"/>
    </font>
    <font>
      <sz val="12"/>
      <color rgb="FF000000"/>
      <name val="Times New Roman"/>
      <family val="1"/>
    </font>
    <font>
      <b/>
      <vertAlign val="superscript"/>
      <sz val="12"/>
      <color rgb="FF000000"/>
      <name val="Times New Roman"/>
      <family val="1"/>
    </font>
    <font>
      <sz val="11"/>
      <color theme="1"/>
      <name val="Calibri"/>
      <family val="2"/>
      <scheme val="minor"/>
    </font>
    <font>
      <b/>
      <sz val="12"/>
      <color theme="1"/>
      <name val="Times New Roman"/>
      <family val="1"/>
    </font>
    <font>
      <b/>
      <i/>
      <sz val="12"/>
      <name val="Times New Roman"/>
      <family val="1"/>
    </font>
    <font>
      <b/>
      <i/>
      <sz val="12"/>
      <color theme="1"/>
      <name val="Times New Roman"/>
      <family val="1"/>
    </font>
    <font>
      <sz val="11"/>
      <name val="Times New Roman"/>
      <family val="1"/>
    </font>
    <font>
      <sz val="11"/>
      <color theme="1"/>
      <name val="Times New Roman"/>
      <family val="1"/>
    </font>
  </fonts>
  <fills count="2">
    <fill>
      <patternFill patternType="none"/>
    </fill>
    <fill>
      <patternFill patternType="gray125"/>
    </fill>
  </fills>
  <borders count="25">
    <border>
      <left/>
      <right/>
      <top/>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indexed="64"/>
      </bottom>
      <diagonal/>
    </border>
    <border>
      <left style="thin">
        <color rgb="FF000000"/>
      </left>
      <right/>
      <top style="thin">
        <color rgb="FF000000"/>
      </top>
      <bottom style="dotted">
        <color rgb="FF000000"/>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rgb="FF000000"/>
      </right>
      <top style="dotted">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dotted">
        <color rgb="FF000000"/>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rgb="FF000000"/>
      </top>
      <bottom/>
      <diagonal/>
    </border>
    <border>
      <left style="thin">
        <color rgb="FF000000"/>
      </left>
      <right/>
      <top style="dotted">
        <color rgb="FF000000"/>
      </top>
      <bottom style="dotted">
        <color rgb="FF000000"/>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9" fillId="0" borderId="0" applyFont="0" applyFill="0" applyBorder="0" applyAlignment="0" applyProtection="0"/>
  </cellStyleXfs>
  <cellXfs count="123">
    <xf numFmtId="0" fontId="0" fillId="0" borderId="0" xfId="0"/>
    <xf numFmtId="0" fontId="1" fillId="0" borderId="0" xfId="0" applyFont="1" applyAlignment="1">
      <alignment horizontal="right" vertical="top" wrapText="1"/>
    </xf>
    <xf numFmtId="0" fontId="2" fillId="0" borderId="0" xfId="0" applyFont="1"/>
    <xf numFmtId="0" fontId="1" fillId="0" borderId="0" xfId="0" applyFont="1"/>
    <xf numFmtId="0" fontId="3" fillId="0" borderId="0" xfId="0" applyFont="1" applyAlignment="1">
      <alignment horizontal="right"/>
    </xf>
    <xf numFmtId="0" fontId="5" fillId="0" borderId="1" xfId="0" applyFont="1" applyBorder="1" applyAlignment="1">
      <alignment vertical="top" wrapText="1"/>
    </xf>
    <xf numFmtId="0" fontId="3" fillId="0" borderId="0" xfId="0" applyFont="1"/>
    <xf numFmtId="0" fontId="7" fillId="0" borderId="0" xfId="0" applyFont="1" applyAlignment="1">
      <alignment vertical="top" wrapText="1"/>
    </xf>
    <xf numFmtId="0" fontId="5" fillId="0" borderId="3" xfId="0" applyFont="1" applyBorder="1" applyAlignment="1">
      <alignment vertical="top" wrapText="1"/>
    </xf>
    <xf numFmtId="0" fontId="5" fillId="0" borderId="5" xfId="0" applyFont="1" applyBorder="1" applyAlignment="1">
      <alignment horizontal="center" vertical="center" wrapText="1"/>
    </xf>
    <xf numFmtId="164" fontId="5" fillId="0" borderId="1" xfId="1" applyNumberFormat="1" applyFont="1" applyBorder="1" applyAlignment="1">
      <alignment vertical="top" wrapText="1"/>
    </xf>
    <xf numFmtId="164" fontId="5" fillId="0" borderId="3" xfId="1" applyNumberFormat="1" applyFont="1" applyBorder="1" applyAlignment="1">
      <alignment vertical="top" wrapText="1"/>
    </xf>
    <xf numFmtId="0" fontId="10" fillId="0" borderId="0" xfId="0" applyFont="1"/>
    <xf numFmtId="0" fontId="4" fillId="0" borderId="9" xfId="0" applyFont="1" applyBorder="1" applyAlignment="1">
      <alignment horizontal="center" vertical="center" wrapText="1"/>
    </xf>
    <xf numFmtId="0" fontId="2" fillId="0" borderId="0" xfId="0" applyFont="1" applyAlignment="1">
      <alignment vertical="center"/>
    </xf>
    <xf numFmtId="0" fontId="10" fillId="0" borderId="0" xfId="0" applyFont="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4" fillId="0" borderId="5" xfId="0" applyFont="1" applyBorder="1" applyAlignment="1">
      <alignment vertical="center" wrapText="1"/>
    </xf>
    <xf numFmtId="0" fontId="5" fillId="0" borderId="10" xfId="0" applyFont="1" applyBorder="1" applyAlignment="1">
      <alignment vertical="top" wrapText="1"/>
    </xf>
    <xf numFmtId="164" fontId="5" fillId="0" borderId="10" xfId="1" applyNumberFormat="1" applyFont="1" applyBorder="1" applyAlignment="1">
      <alignment vertical="top" wrapText="1"/>
    </xf>
    <xf numFmtId="0" fontId="4" fillId="0" borderId="12" xfId="0" applyFont="1" applyBorder="1" applyAlignment="1">
      <alignment horizontal="center" vertical="center" wrapText="1"/>
    </xf>
    <xf numFmtId="164" fontId="4" fillId="0" borderId="9" xfId="1" applyNumberFormat="1" applyFont="1" applyBorder="1" applyAlignment="1">
      <alignment vertical="center" wrapText="1"/>
    </xf>
    <xf numFmtId="164" fontId="2" fillId="0" borderId="0" xfId="0" applyNumberFormat="1" applyFont="1"/>
    <xf numFmtId="164" fontId="5" fillId="0" borderId="1" xfId="1" applyNumberFormat="1" applyFont="1" applyFill="1" applyBorder="1" applyAlignment="1">
      <alignment vertical="top" wrapText="1"/>
    </xf>
    <xf numFmtId="0" fontId="5" fillId="0" borderId="1" xfId="0" applyFont="1" applyBorder="1" applyAlignment="1">
      <alignment horizontal="center" wrapText="1"/>
    </xf>
    <xf numFmtId="0" fontId="5" fillId="0" borderId="1" xfId="0" applyFont="1" applyBorder="1" applyAlignment="1">
      <alignment wrapText="1"/>
    </xf>
    <xf numFmtId="0" fontId="5" fillId="0" borderId="9" xfId="0" applyFont="1" applyBorder="1" applyAlignment="1">
      <alignment horizontal="center" vertical="center" wrapText="1"/>
    </xf>
    <xf numFmtId="0" fontId="5" fillId="0" borderId="10" xfId="0" applyFont="1" applyBorder="1" applyAlignment="1">
      <alignment horizontal="center" wrapText="1"/>
    </xf>
    <xf numFmtId="0" fontId="4" fillId="0" borderId="1" xfId="0" applyFont="1" applyBorder="1" applyAlignment="1">
      <alignment horizontal="center" wrapText="1"/>
    </xf>
    <xf numFmtId="164" fontId="4" fillId="0" borderId="1" xfId="1" applyNumberFormat="1" applyFont="1" applyFill="1" applyBorder="1" applyAlignment="1">
      <alignment vertical="top" wrapText="1"/>
    </xf>
    <xf numFmtId="2" fontId="4" fillId="0" borderId="1" xfId="0" applyNumberFormat="1" applyFont="1" applyBorder="1" applyAlignment="1">
      <alignment horizontal="center" wrapText="1"/>
    </xf>
    <xf numFmtId="0" fontId="4" fillId="0" borderId="1" xfId="0" applyFont="1" applyBorder="1" applyAlignment="1">
      <alignment wrapText="1"/>
    </xf>
    <xf numFmtId="0" fontId="11" fillId="0" borderId="1" xfId="0" applyFont="1" applyBorder="1" applyAlignment="1">
      <alignment horizontal="center" wrapText="1"/>
    </xf>
    <xf numFmtId="0" fontId="11" fillId="0" borderId="1" xfId="0" applyFont="1" applyBorder="1" applyAlignment="1">
      <alignment wrapText="1"/>
    </xf>
    <xf numFmtId="164" fontId="11" fillId="0" borderId="1" xfId="1" applyNumberFormat="1" applyFont="1" applyFill="1" applyBorder="1" applyAlignment="1">
      <alignment vertical="top" wrapText="1"/>
    </xf>
    <xf numFmtId="0" fontId="5" fillId="0" borderId="1" xfId="0" quotePrefix="1" applyFont="1" applyBorder="1" applyAlignment="1">
      <alignment wrapText="1"/>
    </xf>
    <xf numFmtId="43" fontId="4" fillId="0" borderId="1" xfId="1" applyFont="1" applyFill="1" applyBorder="1" applyAlignment="1">
      <alignment vertical="top" wrapText="1"/>
    </xf>
    <xf numFmtId="43" fontId="5" fillId="0" borderId="1" xfId="1" applyFont="1" applyFill="1" applyBorder="1" applyAlignment="1">
      <alignment vertical="top" wrapText="1"/>
    </xf>
    <xf numFmtId="43" fontId="11" fillId="0" borderId="1" xfId="1" applyFont="1" applyFill="1" applyBorder="1" applyAlignment="1">
      <alignment vertical="top" wrapText="1"/>
    </xf>
    <xf numFmtId="2" fontId="4" fillId="0" borderId="1" xfId="0" applyNumberFormat="1" applyFont="1" applyBorder="1" applyAlignment="1">
      <alignment horizontal="right" wrapText="1"/>
    </xf>
    <xf numFmtId="2" fontId="5" fillId="0" borderId="1" xfId="0" applyNumberFormat="1" applyFont="1" applyBorder="1" applyAlignment="1">
      <alignment horizontal="right" wrapText="1"/>
    </xf>
    <xf numFmtId="0" fontId="4" fillId="0" borderId="15" xfId="0" applyFont="1" applyBorder="1" applyAlignment="1">
      <alignment horizontal="center" vertical="center" wrapText="1"/>
    </xf>
    <xf numFmtId="0" fontId="2" fillId="0" borderId="9" xfId="0" applyFont="1" applyBorder="1" applyAlignment="1">
      <alignment horizontal="center" vertical="center"/>
    </xf>
    <xf numFmtId="164" fontId="4" fillId="0" borderId="15" xfId="1" applyNumberFormat="1" applyFont="1" applyBorder="1" applyAlignment="1">
      <alignment vertical="center" wrapText="1"/>
    </xf>
    <xf numFmtId="2" fontId="10" fillId="0" borderId="15" xfId="0" applyNumberFormat="1" applyFont="1" applyBorder="1" applyAlignment="1">
      <alignment vertical="center"/>
    </xf>
    <xf numFmtId="164" fontId="4" fillId="0" borderId="5" xfId="1" applyNumberFormat="1" applyFont="1" applyBorder="1" applyAlignment="1">
      <alignment vertical="center" wrapText="1"/>
    </xf>
    <xf numFmtId="2" fontId="10" fillId="0" borderId="5" xfId="0" applyNumberFormat="1"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164" fontId="10" fillId="0" borderId="0" xfId="0" applyNumberFormat="1" applyFont="1" applyAlignment="1">
      <alignment vertical="center"/>
    </xf>
    <xf numFmtId="0" fontId="12" fillId="0" borderId="0" xfId="0" applyFont="1"/>
    <xf numFmtId="164" fontId="5" fillId="0" borderId="5" xfId="1" applyNumberFormat="1" applyFont="1" applyFill="1" applyBorder="1" applyAlignment="1">
      <alignment vertical="center" wrapText="1"/>
    </xf>
    <xf numFmtId="2" fontId="2" fillId="0" borderId="5" xfId="0" applyNumberFormat="1" applyFont="1" applyBorder="1" applyAlignment="1">
      <alignment vertical="center"/>
    </xf>
    <xf numFmtId="0" fontId="5" fillId="0" borderId="10" xfId="0" applyFont="1" applyBorder="1" applyAlignment="1">
      <alignment horizontal="center" vertical="center" wrapText="1"/>
    </xf>
    <xf numFmtId="0" fontId="2" fillId="0" borderId="1" xfId="0" applyFont="1" applyBorder="1" applyAlignment="1">
      <alignment wrapText="1"/>
    </xf>
    <xf numFmtId="164" fontId="2" fillId="0" borderId="1" xfId="1" applyNumberFormat="1" applyFont="1" applyFill="1" applyBorder="1" applyAlignment="1">
      <alignment wrapText="1"/>
    </xf>
    <xf numFmtId="164" fontId="10" fillId="0" borderId="0" xfId="0" applyNumberFormat="1" applyFont="1"/>
    <xf numFmtId="2" fontId="5" fillId="0" borderId="1" xfId="0" applyNumberFormat="1"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wrapText="1"/>
    </xf>
    <xf numFmtId="164" fontId="5" fillId="0" borderId="3" xfId="1" applyNumberFormat="1" applyFont="1" applyFill="1" applyBorder="1" applyAlignment="1">
      <alignment vertical="top" wrapText="1"/>
    </xf>
    <xf numFmtId="43" fontId="5" fillId="0" borderId="3" xfId="1" applyFont="1" applyFill="1" applyBorder="1" applyAlignment="1">
      <alignment vertical="top" wrapText="1"/>
    </xf>
    <xf numFmtId="164" fontId="5" fillId="0" borderId="3" xfId="1" applyNumberFormat="1" applyFont="1" applyFill="1" applyBorder="1" applyAlignment="1">
      <alignment horizontal="center" wrapText="1"/>
    </xf>
    <xf numFmtId="2" fontId="5" fillId="0" borderId="3" xfId="0" applyNumberFormat="1" applyFont="1" applyBorder="1" applyAlignment="1">
      <alignment horizontal="center" wrapText="1"/>
    </xf>
    <xf numFmtId="164" fontId="5" fillId="0" borderId="1" xfId="1" applyNumberFormat="1" applyFont="1" applyFill="1" applyBorder="1" applyAlignment="1">
      <alignment vertical="center" wrapText="1"/>
    </xf>
    <xf numFmtId="0" fontId="2" fillId="0" borderId="2" xfId="0" applyFont="1" applyBorder="1"/>
    <xf numFmtId="164" fontId="2" fillId="0" borderId="2" xfId="1" applyNumberFormat="1" applyFont="1" applyFill="1" applyBorder="1"/>
    <xf numFmtId="0" fontId="1" fillId="0" borderId="0" xfId="0" applyFont="1" applyAlignment="1">
      <alignment horizontal="right" vertical="top" wrapText="1"/>
    </xf>
    <xf numFmtId="0" fontId="1"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vertical="center" wrapText="1"/>
    </xf>
    <xf numFmtId="0" fontId="1" fillId="0" borderId="0" xfId="0" applyFont="1" applyAlignment="1">
      <alignment horizontal="center" vertical="top" wrapText="1"/>
    </xf>
    <xf numFmtId="0" fontId="4" fillId="0" borderId="4" xfId="0" applyFont="1" applyBorder="1" applyAlignment="1">
      <alignment horizontal="center" wrapText="1"/>
    </xf>
    <xf numFmtId="0" fontId="4" fillId="0" borderId="13" xfId="0" applyFont="1" applyBorder="1" applyAlignment="1">
      <alignment horizontal="center" wrapText="1"/>
    </xf>
    <xf numFmtId="0" fontId="4" fillId="0" borderId="9" xfId="0" applyFont="1" applyBorder="1" applyAlignment="1">
      <alignment horizontal="center" wrapText="1"/>
    </xf>
    <xf numFmtId="0" fontId="4" fillId="0" borderId="9" xfId="0"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right"/>
    </xf>
    <xf numFmtId="0" fontId="10" fillId="0" borderId="9" xfId="0" applyFont="1" applyBorder="1" applyAlignment="1">
      <alignment horizontal="center" vertical="center" wrapText="1"/>
    </xf>
    <xf numFmtId="0" fontId="7" fillId="0" borderId="0" xfId="0" applyFont="1" applyFill="1" applyAlignment="1">
      <alignment horizontal="left" vertical="top" wrapText="1"/>
    </xf>
    <xf numFmtId="0" fontId="2" fillId="0" borderId="0" xfId="0" applyFont="1" applyFill="1"/>
    <xf numFmtId="0" fontId="1" fillId="0" borderId="0" xfId="0" applyFont="1" applyFill="1" applyAlignment="1">
      <alignment horizontal="center" vertical="top" wrapText="1"/>
    </xf>
    <xf numFmtId="0" fontId="2" fillId="0" borderId="0" xfId="0" applyFont="1" applyFill="1" applyAlignment="1">
      <alignment wrapText="1"/>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right"/>
    </xf>
    <xf numFmtId="0" fontId="4"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6" xfId="0" applyFont="1" applyFill="1" applyBorder="1" applyAlignment="1">
      <alignment horizontal="center" wrapText="1"/>
    </xf>
    <xf numFmtId="0" fontId="5" fillId="0" borderId="20" xfId="0" applyFont="1" applyFill="1" applyBorder="1" applyAlignment="1">
      <alignment horizontal="center" wrapText="1"/>
    </xf>
    <xf numFmtId="0" fontId="5" fillId="0" borderId="17" xfId="0" applyFont="1" applyFill="1" applyBorder="1" applyAlignment="1">
      <alignment horizontal="center" wrapText="1"/>
    </xf>
    <xf numFmtId="0" fontId="4" fillId="0" borderId="1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4" fillId="0" borderId="7" xfId="0" applyFont="1" applyFill="1" applyBorder="1" applyAlignment="1">
      <alignment horizontal="center" vertical="top" wrapText="1"/>
    </xf>
    <xf numFmtId="0" fontId="4" fillId="0" borderId="7" xfId="0" applyFont="1" applyFill="1" applyBorder="1" applyAlignment="1">
      <alignment vertical="top" wrapText="1"/>
    </xf>
    <xf numFmtId="164" fontId="4" fillId="0" borderId="10" xfId="1" applyNumberFormat="1" applyFont="1" applyFill="1" applyBorder="1" applyAlignment="1">
      <alignment vertical="top" wrapText="1"/>
    </xf>
    <xf numFmtId="0" fontId="10" fillId="0" borderId="0" xfId="0" applyFont="1" applyFill="1"/>
    <xf numFmtId="0" fontId="4" fillId="0" borderId="5" xfId="0" applyFont="1" applyFill="1" applyBorder="1" applyAlignment="1">
      <alignment vertical="top" wrapText="1"/>
    </xf>
    <xf numFmtId="0" fontId="13" fillId="0" borderId="11" xfId="0" applyFont="1" applyFill="1" applyBorder="1" applyAlignment="1">
      <alignment horizontal="left" vertical="center" wrapText="1"/>
    </xf>
    <xf numFmtId="0" fontId="13" fillId="0" borderId="5" xfId="0"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5" fillId="0" borderId="14" xfId="0" applyFont="1" applyFill="1" applyBorder="1" applyAlignment="1">
      <alignment horizontal="left" vertical="center" wrapText="1"/>
    </xf>
    <xf numFmtId="0" fontId="5" fillId="0" borderId="5" xfId="0"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5" xfId="0" applyFont="1" applyFill="1" applyBorder="1" applyAlignment="1">
      <alignment vertical="top" wrapText="1"/>
    </xf>
    <xf numFmtId="0" fontId="5" fillId="0" borderId="5" xfId="0" quotePrefix="1" applyFont="1" applyFill="1" applyBorder="1" applyAlignment="1">
      <alignment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vertical="top" wrapText="1"/>
    </xf>
    <xf numFmtId="164" fontId="5" fillId="0" borderId="8" xfId="1" applyNumberFormat="1" applyFont="1" applyFill="1" applyBorder="1" applyAlignment="1">
      <alignment vertical="top" wrapText="1"/>
    </xf>
    <xf numFmtId="0" fontId="3" fillId="0" borderId="0" xfId="0" applyFont="1" applyFill="1"/>
    <xf numFmtId="0" fontId="0" fillId="0" borderId="0" xfId="0" applyFill="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6"/>
  <sheetViews>
    <sheetView tabSelected="1" workbookViewId="0">
      <selection activeCell="A3" sqref="A3:D3"/>
    </sheetView>
  </sheetViews>
  <sheetFormatPr defaultRowHeight="14.4" x14ac:dyDescent="0.3"/>
  <cols>
    <col min="1" max="1" width="43.44140625" customWidth="1"/>
    <col min="2" max="2" width="24" customWidth="1"/>
    <col min="3" max="3" width="45.33203125" customWidth="1"/>
    <col min="4" max="4" width="23.6640625" customWidth="1"/>
  </cols>
  <sheetData>
    <row r="1" spans="1:6" s="2" customFormat="1" ht="15.6" x14ac:dyDescent="0.3">
      <c r="A1" s="7" t="s">
        <v>100</v>
      </c>
      <c r="B1" s="1"/>
      <c r="C1" s="69" t="s">
        <v>0</v>
      </c>
      <c r="D1" s="69"/>
    </row>
    <row r="2" spans="1:6" s="2" customFormat="1" ht="15.6" x14ac:dyDescent="0.3">
      <c r="A2" s="70" t="s">
        <v>118</v>
      </c>
      <c r="B2" s="70"/>
      <c r="C2" s="70"/>
      <c r="D2" s="70"/>
    </row>
    <row r="3" spans="1:6" s="2" customFormat="1" ht="15.6" x14ac:dyDescent="0.3">
      <c r="A3" s="71" t="s">
        <v>119</v>
      </c>
      <c r="B3" s="71"/>
      <c r="C3" s="71"/>
      <c r="D3" s="71"/>
    </row>
    <row r="4" spans="1:6" s="2" customFormat="1" ht="15.6" x14ac:dyDescent="0.3">
      <c r="A4" s="4"/>
      <c r="D4" s="4" t="s">
        <v>1</v>
      </c>
    </row>
    <row r="5" spans="1:6" s="14" customFormat="1" ht="22.95" customHeight="1" x14ac:dyDescent="0.3">
      <c r="A5" s="22" t="s">
        <v>2</v>
      </c>
      <c r="B5" s="22" t="s">
        <v>115</v>
      </c>
      <c r="C5" s="22" t="s">
        <v>114</v>
      </c>
      <c r="D5" s="22" t="s">
        <v>115</v>
      </c>
    </row>
    <row r="6" spans="1:6" s="15" customFormat="1" ht="22.95" customHeight="1" x14ac:dyDescent="0.3">
      <c r="A6" s="13" t="s">
        <v>3</v>
      </c>
      <c r="B6" s="23">
        <f>B7+B8+B9+B12</f>
        <v>13839266</v>
      </c>
      <c r="C6" s="13" t="s">
        <v>4</v>
      </c>
      <c r="D6" s="23">
        <f>SUM(D7:D12)</f>
        <v>13839266</v>
      </c>
      <c r="F6" s="51"/>
    </row>
    <row r="7" spans="1:6" s="2" customFormat="1" ht="22.95" customHeight="1" x14ac:dyDescent="0.3">
      <c r="A7" s="20" t="s">
        <v>5</v>
      </c>
      <c r="B7" s="21">
        <v>152465</v>
      </c>
      <c r="C7" s="20" t="s">
        <v>6</v>
      </c>
      <c r="D7" s="21">
        <v>6064721</v>
      </c>
    </row>
    <row r="8" spans="1:6" s="2" customFormat="1" ht="22.95" customHeight="1" x14ac:dyDescent="0.3">
      <c r="A8" s="5" t="s">
        <v>92</v>
      </c>
      <c r="B8" s="10">
        <v>2043603</v>
      </c>
      <c r="C8" s="5" t="s">
        <v>7</v>
      </c>
      <c r="D8" s="10">
        <v>7322255</v>
      </c>
    </row>
    <row r="9" spans="1:6" s="2" customFormat="1" ht="22.95" customHeight="1" x14ac:dyDescent="0.3">
      <c r="A9" s="5" t="s">
        <v>8</v>
      </c>
      <c r="B9" s="10">
        <f>SUM(B10:B11)</f>
        <v>10902198</v>
      </c>
      <c r="C9" s="5" t="s">
        <v>9</v>
      </c>
      <c r="D9" s="10"/>
      <c r="F9" s="24"/>
    </row>
    <row r="10" spans="1:6" s="2" customFormat="1" ht="22.95" customHeight="1" x14ac:dyDescent="0.3">
      <c r="A10" s="5" t="s">
        <v>10</v>
      </c>
      <c r="B10" s="10">
        <v>5206802</v>
      </c>
      <c r="C10" s="5" t="s">
        <v>106</v>
      </c>
      <c r="D10" s="10"/>
    </row>
    <row r="11" spans="1:6" s="2" customFormat="1" ht="22.95" customHeight="1" x14ac:dyDescent="0.3">
      <c r="A11" s="5" t="s">
        <v>11</v>
      </c>
      <c r="B11" s="10">
        <v>5695396</v>
      </c>
      <c r="C11" s="5" t="s">
        <v>116</v>
      </c>
      <c r="D11" s="10">
        <v>452290</v>
      </c>
    </row>
    <row r="12" spans="1:6" s="2" customFormat="1" ht="22.95" customHeight="1" x14ac:dyDescent="0.3">
      <c r="A12" s="8" t="s">
        <v>12</v>
      </c>
      <c r="B12" s="11">
        <v>741000</v>
      </c>
      <c r="C12" s="8"/>
      <c r="D12" s="11"/>
    </row>
    <row r="13" spans="1:6" s="2" customFormat="1" ht="33.6" customHeight="1" x14ac:dyDescent="0.3">
      <c r="A13" s="72" t="s">
        <v>13</v>
      </c>
      <c r="B13" s="72"/>
      <c r="C13" s="72"/>
      <c r="D13" s="72"/>
    </row>
    <row r="14" spans="1:6" s="2" customFormat="1" ht="15.6" x14ac:dyDescent="0.3">
      <c r="A14" s="3"/>
    </row>
    <row r="15" spans="1:6" s="2" customFormat="1" ht="15.6" x14ac:dyDescent="0.3">
      <c r="A15" s="3"/>
    </row>
    <row r="16" spans="1:6" s="2" customFormat="1" ht="15.6" x14ac:dyDescent="0.3">
      <c r="A16" s="3"/>
    </row>
    <row r="17" spans="1:1" s="2" customFormat="1" ht="15.6" x14ac:dyDescent="0.3">
      <c r="A17" s="3"/>
    </row>
    <row r="18" spans="1:1" s="2" customFormat="1" ht="15.6" x14ac:dyDescent="0.3">
      <c r="A18" s="3"/>
    </row>
    <row r="19" spans="1:1" s="2" customFormat="1" ht="15.6" x14ac:dyDescent="0.3">
      <c r="A19" s="3"/>
    </row>
    <row r="20" spans="1:1" s="2" customFormat="1" ht="15.6" x14ac:dyDescent="0.3">
      <c r="A20" s="3"/>
    </row>
    <row r="21" spans="1:1" s="2" customFormat="1" ht="15.6" x14ac:dyDescent="0.3">
      <c r="A21" s="3"/>
    </row>
    <row r="22" spans="1:1" s="2" customFormat="1" ht="15.6" x14ac:dyDescent="0.3">
      <c r="A22" s="3"/>
    </row>
    <row r="23" spans="1:1" s="2" customFormat="1" ht="15.6" x14ac:dyDescent="0.3">
      <c r="A23" s="3"/>
    </row>
    <row r="24" spans="1:1" s="2" customFormat="1" ht="15.6" x14ac:dyDescent="0.3">
      <c r="A24" s="3"/>
    </row>
    <row r="25" spans="1:1" s="2" customFormat="1" ht="15.6" x14ac:dyDescent="0.3">
      <c r="A25" s="3"/>
    </row>
    <row r="26" spans="1:1" s="2" customFormat="1" ht="15.6" x14ac:dyDescent="0.3">
      <c r="A26" s="3"/>
    </row>
  </sheetData>
  <mergeCells count="4">
    <mergeCell ref="C1:D1"/>
    <mergeCell ref="A2:D2"/>
    <mergeCell ref="A3:D3"/>
    <mergeCell ref="A13:D13"/>
  </mergeCells>
  <pageMargins left="0.45" right="0.31"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4"/>
  <sheetViews>
    <sheetView workbookViewId="0">
      <selection activeCell="R11" sqref="R11"/>
    </sheetView>
  </sheetViews>
  <sheetFormatPr defaultColWidth="9.109375" defaultRowHeight="14.4" x14ac:dyDescent="0.3"/>
  <cols>
    <col min="1" max="1" width="5.88671875" customWidth="1"/>
    <col min="2" max="2" width="53.109375" customWidth="1"/>
    <col min="3" max="3" width="13.33203125" hidden="1" customWidth="1"/>
    <col min="4" max="4" width="12.109375" hidden="1" customWidth="1"/>
    <col min="5" max="5" width="13.33203125" hidden="1" customWidth="1"/>
    <col min="6" max="8" width="12.109375" hidden="1" customWidth="1"/>
    <col min="9" max="9" width="11.88671875" customWidth="1"/>
    <col min="10" max="12" width="12.6640625" customWidth="1"/>
    <col min="13" max="13" width="10.33203125" customWidth="1"/>
    <col min="14" max="14" width="10.6640625" customWidth="1"/>
    <col min="16" max="16" width="9.88671875" bestFit="1" customWidth="1"/>
  </cols>
  <sheetData>
    <row r="1" spans="1:16" s="2" customFormat="1" ht="17.399999999999999" customHeight="1" x14ac:dyDescent="0.3">
      <c r="A1" s="78" t="s">
        <v>100</v>
      </c>
      <c r="B1" s="78"/>
      <c r="J1" s="73"/>
      <c r="K1" s="73"/>
      <c r="L1" s="73"/>
      <c r="M1" s="73"/>
      <c r="N1" s="73"/>
    </row>
    <row r="2" spans="1:16" s="2" customFormat="1" ht="15.6" x14ac:dyDescent="0.3">
      <c r="A2" s="70" t="s">
        <v>120</v>
      </c>
      <c r="B2" s="70"/>
      <c r="C2" s="70"/>
      <c r="D2" s="70"/>
      <c r="E2" s="70"/>
      <c r="F2" s="70"/>
      <c r="G2" s="70"/>
      <c r="H2" s="70"/>
      <c r="I2" s="70"/>
      <c r="J2" s="70"/>
      <c r="K2" s="70"/>
      <c r="L2" s="70"/>
      <c r="M2" s="70"/>
      <c r="N2" s="70"/>
    </row>
    <row r="3" spans="1:16" s="2" customFormat="1" ht="15.6" x14ac:dyDescent="0.3">
      <c r="A3" s="71" t="s">
        <v>129</v>
      </c>
      <c r="B3" s="71"/>
      <c r="C3" s="71"/>
      <c r="D3" s="71"/>
      <c r="E3" s="71"/>
      <c r="F3" s="71"/>
      <c r="G3" s="71"/>
      <c r="H3" s="71"/>
      <c r="I3" s="71"/>
      <c r="J3" s="71"/>
      <c r="K3" s="71"/>
      <c r="L3" s="71"/>
      <c r="M3" s="71"/>
      <c r="N3" s="71"/>
    </row>
    <row r="4" spans="1:16" s="2" customFormat="1" ht="15.6" x14ac:dyDescent="0.3">
      <c r="A4" s="4"/>
      <c r="G4" s="71" t="s">
        <v>1</v>
      </c>
      <c r="H4" s="71"/>
      <c r="M4" s="71" t="s">
        <v>1</v>
      </c>
      <c r="N4" s="71"/>
    </row>
    <row r="5" spans="1:16" s="2" customFormat="1" ht="34.200000000000003" customHeight="1" x14ac:dyDescent="0.3">
      <c r="A5" s="74" t="s">
        <v>14</v>
      </c>
      <c r="B5" s="76" t="s">
        <v>2</v>
      </c>
      <c r="C5" s="77" t="s">
        <v>110</v>
      </c>
      <c r="D5" s="77"/>
      <c r="E5" s="77" t="s">
        <v>107</v>
      </c>
      <c r="F5" s="77"/>
      <c r="G5" s="77" t="s">
        <v>15</v>
      </c>
      <c r="H5" s="77"/>
      <c r="I5" s="77" t="s">
        <v>121</v>
      </c>
      <c r="J5" s="77"/>
      <c r="K5" s="77" t="s">
        <v>126</v>
      </c>
      <c r="L5" s="77"/>
      <c r="M5" s="77" t="s">
        <v>15</v>
      </c>
      <c r="N5" s="77"/>
    </row>
    <row r="6" spans="1:16" s="2" customFormat="1" ht="31.2" x14ac:dyDescent="0.3">
      <c r="A6" s="75"/>
      <c r="B6" s="76"/>
      <c r="C6" s="28" t="s">
        <v>16</v>
      </c>
      <c r="D6" s="28" t="s">
        <v>17</v>
      </c>
      <c r="E6" s="28" t="s">
        <v>16</v>
      </c>
      <c r="F6" s="28" t="s">
        <v>17</v>
      </c>
      <c r="G6" s="28" t="s">
        <v>16</v>
      </c>
      <c r="H6" s="28" t="s">
        <v>17</v>
      </c>
      <c r="I6" s="28" t="s">
        <v>16</v>
      </c>
      <c r="J6" s="28" t="s">
        <v>17</v>
      </c>
      <c r="K6" s="28" t="s">
        <v>16</v>
      </c>
      <c r="L6" s="28" t="s">
        <v>17</v>
      </c>
      <c r="M6" s="28" t="s">
        <v>16</v>
      </c>
      <c r="N6" s="28" t="s">
        <v>17</v>
      </c>
    </row>
    <row r="7" spans="1:16" s="2" customFormat="1" ht="16.2" customHeight="1" x14ac:dyDescent="0.3">
      <c r="A7" s="26" t="s">
        <v>18</v>
      </c>
      <c r="B7" s="29" t="s">
        <v>19</v>
      </c>
      <c r="C7" s="29">
        <v>1</v>
      </c>
      <c r="D7" s="29">
        <v>2</v>
      </c>
      <c r="E7" s="29">
        <v>3</v>
      </c>
      <c r="F7" s="29">
        <v>4</v>
      </c>
      <c r="G7" s="29" t="s">
        <v>20</v>
      </c>
      <c r="H7" s="29" t="s">
        <v>21</v>
      </c>
      <c r="I7" s="29">
        <v>1</v>
      </c>
      <c r="J7" s="29">
        <v>2</v>
      </c>
      <c r="K7" s="29">
        <v>3</v>
      </c>
      <c r="L7" s="29">
        <v>4</v>
      </c>
      <c r="M7" s="29" t="s">
        <v>20</v>
      </c>
      <c r="N7" s="29" t="s">
        <v>21</v>
      </c>
    </row>
    <row r="8" spans="1:16" s="12" customFormat="1" ht="16.2" customHeight="1" x14ac:dyDescent="0.3">
      <c r="A8" s="30"/>
      <c r="B8" s="30" t="s">
        <v>22</v>
      </c>
      <c r="C8" s="31">
        <f>C9+C15+C25+C26+C27+C28</f>
        <v>6572217</v>
      </c>
      <c r="D8" s="31">
        <f>D9+D15+D25+D26+D27+D28</f>
        <v>5988857</v>
      </c>
      <c r="E8" s="31">
        <f>E9+E15+E25+E26+E27+E28</f>
        <v>12450639.1</v>
      </c>
      <c r="F8" s="31">
        <f>F9+F15+F25+F26+F27+F28</f>
        <v>11753338.300000001</v>
      </c>
      <c r="G8" s="38">
        <f>E8/C8*100</f>
        <v>189.44351807008198</v>
      </c>
      <c r="H8" s="38">
        <f>F8/D8*100</f>
        <v>196.2534470267031</v>
      </c>
      <c r="I8" s="31">
        <f>I9+I15+I25+I26+I27+I28</f>
        <v>6226055</v>
      </c>
      <c r="J8" s="31">
        <f>J9+J15+J25+J26+J27+J28</f>
        <v>5742155</v>
      </c>
      <c r="K8" s="31">
        <f t="shared" ref="K8:L8" si="0">K9+K15+K25+K26+K27+K28</f>
        <v>15954743</v>
      </c>
      <c r="L8" s="31">
        <f t="shared" si="0"/>
        <v>13839266</v>
      </c>
      <c r="M8" s="41">
        <f>K8/I8*100</f>
        <v>256.25766235601839</v>
      </c>
      <c r="N8" s="41">
        <f>L8/J8*100</f>
        <v>241.01171076015885</v>
      </c>
      <c r="P8" s="58"/>
    </row>
    <row r="9" spans="1:16" s="12" customFormat="1" ht="16.2" customHeight="1" x14ac:dyDescent="0.3">
      <c r="A9" s="30" t="s">
        <v>23</v>
      </c>
      <c r="B9" s="33" t="s">
        <v>24</v>
      </c>
      <c r="C9" s="31">
        <f t="shared" ref="C9:F9" si="1">SUM(C10:C14)</f>
        <v>1159885</v>
      </c>
      <c r="D9" s="31">
        <f t="shared" si="1"/>
        <v>1159885</v>
      </c>
      <c r="E9" s="31">
        <f t="shared" si="1"/>
        <v>1171157.6000000001</v>
      </c>
      <c r="F9" s="31">
        <f t="shared" si="1"/>
        <v>1171157.6000000001</v>
      </c>
      <c r="G9" s="38">
        <f t="shared" ref="G9:G29" si="2">E9/C9*100</f>
        <v>100.97187221146923</v>
      </c>
      <c r="H9" s="38">
        <f t="shared" ref="H9:H29" si="3">F9/D9*100</f>
        <v>100.97187221146923</v>
      </c>
      <c r="I9" s="31">
        <f>SUM(I10:I14)</f>
        <v>67000</v>
      </c>
      <c r="J9" s="31">
        <f>SUM(J10:J14)</f>
        <v>67000</v>
      </c>
      <c r="K9" s="31">
        <f>SUM(K10:K14)</f>
        <v>152465</v>
      </c>
      <c r="L9" s="31">
        <f>SUM(L10:L14)</f>
        <v>152465</v>
      </c>
      <c r="M9" s="41">
        <f t="shared" ref="M9:M29" si="4">K9/I9*100</f>
        <v>227.55970149253733</v>
      </c>
      <c r="N9" s="41">
        <f t="shared" ref="N9:N29" si="5">L9/J9*100</f>
        <v>227.55970149253733</v>
      </c>
    </row>
    <row r="10" spans="1:16" s="2" customFormat="1" ht="16.2" customHeight="1" x14ac:dyDescent="0.3">
      <c r="A10" s="26">
        <v>1</v>
      </c>
      <c r="B10" s="27" t="s">
        <v>25</v>
      </c>
      <c r="C10" s="25">
        <v>15000</v>
      </c>
      <c r="D10" s="25">
        <f>C10</f>
        <v>15000</v>
      </c>
      <c r="E10" s="25">
        <v>13890</v>
      </c>
      <c r="F10" s="25">
        <f>E10</f>
        <v>13890</v>
      </c>
      <c r="G10" s="39">
        <f t="shared" si="2"/>
        <v>92.600000000000009</v>
      </c>
      <c r="H10" s="39">
        <f t="shared" si="3"/>
        <v>92.600000000000009</v>
      </c>
      <c r="I10" s="25">
        <v>15000</v>
      </c>
      <c r="J10" s="25">
        <v>15000</v>
      </c>
      <c r="K10" s="25">
        <v>12465</v>
      </c>
      <c r="L10" s="25">
        <f>K10</f>
        <v>12465</v>
      </c>
      <c r="M10" s="42">
        <f t="shared" si="4"/>
        <v>83.1</v>
      </c>
      <c r="N10" s="42">
        <f t="shared" si="5"/>
        <v>83.1</v>
      </c>
    </row>
    <row r="11" spans="1:16" s="2" customFormat="1" ht="16.2" customHeight="1" x14ac:dyDescent="0.3">
      <c r="A11" s="26">
        <v>2</v>
      </c>
      <c r="B11" s="27" t="s">
        <v>26</v>
      </c>
      <c r="C11" s="25">
        <f>37560-15500</f>
        <v>22060</v>
      </c>
      <c r="D11" s="25">
        <f t="shared" ref="D11:D13" si="6">C11</f>
        <v>22060</v>
      </c>
      <c r="E11" s="25">
        <v>35878</v>
      </c>
      <c r="F11" s="25">
        <f t="shared" ref="F11:F14" si="7">E11</f>
        <v>35878</v>
      </c>
      <c r="G11" s="39">
        <f t="shared" si="2"/>
        <v>162.63825929283772</v>
      </c>
      <c r="H11" s="39">
        <f t="shared" si="3"/>
        <v>162.63825929283772</v>
      </c>
      <c r="I11" s="25">
        <v>4000</v>
      </c>
      <c r="J11" s="25">
        <v>4000</v>
      </c>
      <c r="K11" s="25">
        <v>8000</v>
      </c>
      <c r="L11" s="25">
        <v>8000</v>
      </c>
      <c r="M11" s="42">
        <f t="shared" si="4"/>
        <v>200</v>
      </c>
      <c r="N11" s="42">
        <f t="shared" si="5"/>
        <v>200</v>
      </c>
    </row>
    <row r="12" spans="1:16" s="2" customFormat="1" ht="16.2" customHeight="1" x14ac:dyDescent="0.3">
      <c r="A12" s="26">
        <v>3</v>
      </c>
      <c r="B12" s="27" t="s">
        <v>27</v>
      </c>
      <c r="C12" s="25">
        <v>25000</v>
      </c>
      <c r="D12" s="25">
        <f t="shared" si="6"/>
        <v>25000</v>
      </c>
      <c r="E12" s="25">
        <v>33530</v>
      </c>
      <c r="F12" s="25">
        <f t="shared" si="7"/>
        <v>33530</v>
      </c>
      <c r="G12" s="39">
        <f t="shared" si="2"/>
        <v>134.12</v>
      </c>
      <c r="H12" s="39">
        <f t="shared" si="3"/>
        <v>134.12</v>
      </c>
      <c r="I12" s="25">
        <v>15000</v>
      </c>
      <c r="J12" s="25">
        <v>15000</v>
      </c>
      <c r="K12" s="25">
        <v>26950</v>
      </c>
      <c r="L12" s="25">
        <v>26950</v>
      </c>
      <c r="M12" s="42">
        <f t="shared" si="4"/>
        <v>179.66666666666666</v>
      </c>
      <c r="N12" s="42">
        <f t="shared" si="5"/>
        <v>179.66666666666666</v>
      </c>
    </row>
    <row r="13" spans="1:16" s="2" customFormat="1" ht="16.2" customHeight="1" x14ac:dyDescent="0.3">
      <c r="A13" s="26">
        <v>4</v>
      </c>
      <c r="B13" s="27" t="s">
        <v>28</v>
      </c>
      <c r="C13" s="25">
        <v>1024625</v>
      </c>
      <c r="D13" s="25">
        <f t="shared" si="6"/>
        <v>1024625</v>
      </c>
      <c r="E13" s="25">
        <v>1021250</v>
      </c>
      <c r="F13" s="25">
        <f t="shared" si="7"/>
        <v>1021250</v>
      </c>
      <c r="G13" s="39">
        <f t="shared" si="2"/>
        <v>99.670611199219223</v>
      </c>
      <c r="H13" s="39">
        <f t="shared" si="3"/>
        <v>99.670611199219223</v>
      </c>
      <c r="I13" s="25"/>
      <c r="J13" s="25">
        <v>0</v>
      </c>
      <c r="K13" s="25">
        <v>80000</v>
      </c>
      <c r="L13" s="25">
        <v>80000</v>
      </c>
      <c r="M13" s="42"/>
      <c r="N13" s="42"/>
    </row>
    <row r="14" spans="1:16" s="2" customFormat="1" ht="16.2" customHeight="1" x14ac:dyDescent="0.3">
      <c r="A14" s="26">
        <v>5</v>
      </c>
      <c r="B14" s="27" t="s">
        <v>29</v>
      </c>
      <c r="C14" s="25">
        <v>73200</v>
      </c>
      <c r="D14" s="25">
        <f>C14</f>
        <v>73200</v>
      </c>
      <c r="E14" s="25">
        <f>47704.6+18905</f>
        <v>66609.600000000006</v>
      </c>
      <c r="F14" s="25">
        <f t="shared" si="7"/>
        <v>66609.600000000006</v>
      </c>
      <c r="G14" s="39">
        <f t="shared" si="2"/>
        <v>90.996721311475412</v>
      </c>
      <c r="H14" s="39">
        <f t="shared" si="3"/>
        <v>90.996721311475412</v>
      </c>
      <c r="I14" s="25">
        <v>33000</v>
      </c>
      <c r="J14" s="25">
        <v>33000</v>
      </c>
      <c r="K14" s="25">
        <v>25050</v>
      </c>
      <c r="L14" s="25">
        <v>25050</v>
      </c>
      <c r="M14" s="42">
        <f t="shared" si="4"/>
        <v>75.909090909090907</v>
      </c>
      <c r="N14" s="42">
        <f t="shared" si="5"/>
        <v>75.909090909090907</v>
      </c>
    </row>
    <row r="15" spans="1:16" s="12" customFormat="1" ht="16.2" customHeight="1" x14ac:dyDescent="0.3">
      <c r="A15" s="30" t="s">
        <v>30</v>
      </c>
      <c r="B15" s="33" t="s">
        <v>31</v>
      </c>
      <c r="C15" s="31">
        <f>C16+C21</f>
        <v>1161400</v>
      </c>
      <c r="D15" s="31">
        <f>D16+D21</f>
        <v>578040</v>
      </c>
      <c r="E15" s="31">
        <f>E16+E21</f>
        <v>1330971.5</v>
      </c>
      <c r="F15" s="31">
        <f>F16+F21</f>
        <v>633670.70000000007</v>
      </c>
      <c r="G15" s="38">
        <f t="shared" si="2"/>
        <v>114.60061133115205</v>
      </c>
      <c r="H15" s="38">
        <f t="shared" si="3"/>
        <v>109.62402255899246</v>
      </c>
      <c r="I15" s="31">
        <f>I16+I21</f>
        <v>837500</v>
      </c>
      <c r="J15" s="31">
        <f>J16+J21</f>
        <v>353600</v>
      </c>
      <c r="K15" s="31">
        <f>K16+K21</f>
        <v>4159080</v>
      </c>
      <c r="L15" s="31">
        <f>L16+L21</f>
        <v>2043603</v>
      </c>
      <c r="M15" s="41">
        <f t="shared" si="4"/>
        <v>496.60656716417913</v>
      </c>
      <c r="N15" s="41">
        <f t="shared" si="5"/>
        <v>577.94202488687779</v>
      </c>
    </row>
    <row r="16" spans="1:16" s="52" customFormat="1" ht="16.2" customHeight="1" x14ac:dyDescent="0.35">
      <c r="A16" s="34">
        <v>1</v>
      </c>
      <c r="B16" s="35" t="s">
        <v>32</v>
      </c>
      <c r="C16" s="36">
        <f>SUM(C17:C20)</f>
        <v>28400</v>
      </c>
      <c r="D16" s="36">
        <f>SUM(D17:D20)</f>
        <v>22940</v>
      </c>
      <c r="E16" s="36">
        <f>SUM(E17:E20)</f>
        <v>53404</v>
      </c>
      <c r="F16" s="36">
        <f t="shared" ref="F16" si="8">SUM(F17:F20)</f>
        <v>38254</v>
      </c>
      <c r="G16" s="40">
        <f t="shared" si="2"/>
        <v>188.04225352112675</v>
      </c>
      <c r="H16" s="40">
        <f t="shared" si="3"/>
        <v>166.75675675675677</v>
      </c>
      <c r="I16" s="36">
        <f>SUM(I17:I20)</f>
        <v>57500</v>
      </c>
      <c r="J16" s="36">
        <f>SUM(J17:J20)</f>
        <v>45600</v>
      </c>
      <c r="K16" s="36">
        <f>SUM(K17:K20)</f>
        <v>137239</v>
      </c>
      <c r="L16" s="36">
        <f>SUM(L17:L20)</f>
        <v>137239</v>
      </c>
      <c r="M16" s="41">
        <f t="shared" si="4"/>
        <v>238.67652173913046</v>
      </c>
      <c r="N16" s="41">
        <f t="shared" si="5"/>
        <v>300.96271929824564</v>
      </c>
    </row>
    <row r="17" spans="1:16" s="2" customFormat="1" ht="16.2" customHeight="1" x14ac:dyDescent="0.3">
      <c r="A17" s="26"/>
      <c r="B17" s="27" t="s">
        <v>33</v>
      </c>
      <c r="C17" s="25">
        <v>600</v>
      </c>
      <c r="D17" s="25">
        <f>C17</f>
        <v>600</v>
      </c>
      <c r="E17" s="25">
        <v>6050</v>
      </c>
      <c r="F17" s="25">
        <f>E17</f>
        <v>6050</v>
      </c>
      <c r="G17" s="39">
        <f t="shared" si="2"/>
        <v>1008.3333333333334</v>
      </c>
      <c r="H17" s="39">
        <f t="shared" si="3"/>
        <v>1008.3333333333334</v>
      </c>
      <c r="I17" s="25">
        <v>4000</v>
      </c>
      <c r="J17" s="25">
        <v>4000</v>
      </c>
      <c r="K17" s="25">
        <v>7036</v>
      </c>
      <c r="L17" s="25">
        <v>7036</v>
      </c>
      <c r="M17" s="42">
        <f t="shared" si="4"/>
        <v>175.89999999999998</v>
      </c>
      <c r="N17" s="42">
        <f t="shared" si="5"/>
        <v>175.89999999999998</v>
      </c>
    </row>
    <row r="18" spans="1:16" s="2" customFormat="1" ht="16.2" customHeight="1" x14ac:dyDescent="0.3">
      <c r="A18" s="26"/>
      <c r="B18" s="27" t="s">
        <v>34</v>
      </c>
      <c r="C18" s="25">
        <v>9100</v>
      </c>
      <c r="D18" s="25">
        <v>3640</v>
      </c>
      <c r="E18" s="25">
        <v>25250</v>
      </c>
      <c r="F18" s="25">
        <v>10100</v>
      </c>
      <c r="G18" s="39">
        <f t="shared" si="2"/>
        <v>277.47252747252747</v>
      </c>
      <c r="H18" s="39">
        <f t="shared" si="3"/>
        <v>277.47252747252747</v>
      </c>
      <c r="I18" s="25">
        <v>6500</v>
      </c>
      <c r="J18" s="25">
        <v>6500</v>
      </c>
      <c r="K18" s="25">
        <v>5600</v>
      </c>
      <c r="L18" s="25">
        <v>5600</v>
      </c>
      <c r="M18" s="42">
        <f t="shared" si="4"/>
        <v>86.15384615384616</v>
      </c>
      <c r="N18" s="42">
        <f t="shared" si="5"/>
        <v>86.15384615384616</v>
      </c>
    </row>
    <row r="19" spans="1:16" s="2" customFormat="1" ht="16.2" customHeight="1" x14ac:dyDescent="0.3">
      <c r="A19" s="26"/>
      <c r="B19" s="27" t="s">
        <v>35</v>
      </c>
      <c r="C19" s="25">
        <v>3200</v>
      </c>
      <c r="D19" s="25">
        <f t="shared" ref="D19:D20" si="9">C19</f>
        <v>3200</v>
      </c>
      <c r="E19" s="25">
        <v>6868</v>
      </c>
      <c r="F19" s="25">
        <f t="shared" ref="F19:F20" si="10">E19</f>
        <v>6868</v>
      </c>
      <c r="G19" s="39">
        <f t="shared" si="2"/>
        <v>214.62500000000003</v>
      </c>
      <c r="H19" s="39">
        <f t="shared" si="3"/>
        <v>214.62500000000003</v>
      </c>
      <c r="I19" s="25">
        <v>30000</v>
      </c>
      <c r="J19" s="25">
        <v>30000</v>
      </c>
      <c r="K19" s="25">
        <v>124603</v>
      </c>
      <c r="L19" s="25">
        <v>124603</v>
      </c>
      <c r="M19" s="42">
        <f t="shared" si="4"/>
        <v>415.34333333333331</v>
      </c>
      <c r="N19" s="42">
        <f t="shared" si="5"/>
        <v>415.34333333333331</v>
      </c>
    </row>
    <row r="20" spans="1:16" s="2" customFormat="1" ht="16.2" customHeight="1" x14ac:dyDescent="0.3">
      <c r="A20" s="26"/>
      <c r="B20" s="27" t="s">
        <v>108</v>
      </c>
      <c r="C20" s="25">
        <v>15500</v>
      </c>
      <c r="D20" s="25">
        <f t="shared" si="9"/>
        <v>15500</v>
      </c>
      <c r="E20" s="25">
        <v>15236</v>
      </c>
      <c r="F20" s="25">
        <f t="shared" si="10"/>
        <v>15236</v>
      </c>
      <c r="G20" s="39">
        <f t="shared" si="2"/>
        <v>98.296774193548387</v>
      </c>
      <c r="H20" s="39">
        <f t="shared" si="3"/>
        <v>98.296774193548387</v>
      </c>
      <c r="I20" s="25">
        <v>17000</v>
      </c>
      <c r="J20" s="25">
        <v>5100</v>
      </c>
      <c r="K20" s="25"/>
      <c r="L20" s="25"/>
      <c r="M20" s="42">
        <f t="shared" si="4"/>
        <v>0</v>
      </c>
      <c r="N20" s="42">
        <f t="shared" si="5"/>
        <v>0</v>
      </c>
    </row>
    <row r="21" spans="1:16" s="52" customFormat="1" ht="16.2" customHeight="1" x14ac:dyDescent="0.35">
      <c r="A21" s="34" t="s">
        <v>36</v>
      </c>
      <c r="B21" s="35" t="s">
        <v>37</v>
      </c>
      <c r="C21" s="36">
        <f>SUM(C22:C24)</f>
        <v>1133000</v>
      </c>
      <c r="D21" s="36">
        <f>SUM(D22:D24)</f>
        <v>555100</v>
      </c>
      <c r="E21" s="36">
        <f>SUM(E22:E24)</f>
        <v>1277567.5</v>
      </c>
      <c r="F21" s="36">
        <f>SUM(F22:F24)</f>
        <v>595416.70000000007</v>
      </c>
      <c r="G21" s="40">
        <f t="shared" si="2"/>
        <v>112.75970873786407</v>
      </c>
      <c r="H21" s="40">
        <f t="shared" si="3"/>
        <v>107.26296162853541</v>
      </c>
      <c r="I21" s="36">
        <f>SUM(I22:I24)</f>
        <v>780000</v>
      </c>
      <c r="J21" s="36">
        <f>SUM(J22:J24)</f>
        <v>308000</v>
      </c>
      <c r="K21" s="36">
        <f>SUM(K22:K24)</f>
        <v>4021841</v>
      </c>
      <c r="L21" s="36">
        <f>SUM(L22:L24)</f>
        <v>1906364</v>
      </c>
      <c r="M21" s="41">
        <f t="shared" si="4"/>
        <v>515.62064102564102</v>
      </c>
      <c r="N21" s="41">
        <f t="shared" si="5"/>
        <v>618.94935064935066</v>
      </c>
    </row>
    <row r="22" spans="1:16" s="2" customFormat="1" ht="16.2" customHeight="1" x14ac:dyDescent="0.3">
      <c r="A22" s="26"/>
      <c r="B22" s="37" t="s">
        <v>93</v>
      </c>
      <c r="C22" s="25">
        <v>658000</v>
      </c>
      <c r="D22" s="25">
        <v>175100</v>
      </c>
      <c r="E22" s="25">
        <v>775704</v>
      </c>
      <c r="F22" s="25">
        <v>193925.9</v>
      </c>
      <c r="G22" s="39">
        <f t="shared" si="2"/>
        <v>117.88814589665652</v>
      </c>
      <c r="H22" s="39">
        <f t="shared" si="3"/>
        <v>110.75151342090234</v>
      </c>
      <c r="I22" s="25">
        <v>380000</v>
      </c>
      <c r="J22" s="25">
        <v>108000</v>
      </c>
      <c r="K22" s="25">
        <v>488326</v>
      </c>
      <c r="L22" s="25">
        <v>139607</v>
      </c>
      <c r="M22" s="42">
        <f t="shared" si="4"/>
        <v>128.50684210526316</v>
      </c>
      <c r="N22" s="42">
        <f t="shared" si="5"/>
        <v>129.26574074074074</v>
      </c>
      <c r="P22" s="24"/>
    </row>
    <row r="23" spans="1:16" s="2" customFormat="1" ht="16.2" customHeight="1" x14ac:dyDescent="0.3">
      <c r="A23" s="26"/>
      <c r="B23" s="37" t="s">
        <v>95</v>
      </c>
      <c r="C23" s="25"/>
      <c r="D23" s="25"/>
      <c r="E23" s="25"/>
      <c r="F23" s="25"/>
      <c r="G23" s="39"/>
      <c r="H23" s="39"/>
      <c r="I23" s="25"/>
      <c r="J23" s="25"/>
      <c r="K23" s="25"/>
      <c r="L23" s="25"/>
      <c r="M23" s="42"/>
      <c r="N23" s="42"/>
    </row>
    <row r="24" spans="1:16" s="2" customFormat="1" ht="16.2" customHeight="1" x14ac:dyDescent="0.3">
      <c r="A24" s="26"/>
      <c r="B24" s="37" t="s">
        <v>94</v>
      </c>
      <c r="C24" s="25">
        <v>475000</v>
      </c>
      <c r="D24" s="25">
        <f>C24*0.8</f>
        <v>380000</v>
      </c>
      <c r="E24" s="25">
        <v>501863.5</v>
      </c>
      <c r="F24" s="25">
        <f>E24*0.8</f>
        <v>401490.80000000005</v>
      </c>
      <c r="G24" s="39">
        <f t="shared" si="2"/>
        <v>105.65547368421053</v>
      </c>
      <c r="H24" s="39">
        <f t="shared" si="3"/>
        <v>105.65547368421053</v>
      </c>
      <c r="I24" s="25">
        <v>400000</v>
      </c>
      <c r="J24" s="25">
        <v>200000</v>
      </c>
      <c r="K24" s="25">
        <v>3533515</v>
      </c>
      <c r="L24" s="25">
        <v>1766757</v>
      </c>
      <c r="M24" s="42">
        <f t="shared" si="4"/>
        <v>883.37874999999997</v>
      </c>
      <c r="N24" s="42">
        <f t="shared" si="5"/>
        <v>883.37850000000003</v>
      </c>
    </row>
    <row r="25" spans="1:16" s="12" customFormat="1" ht="16.2" customHeight="1" x14ac:dyDescent="0.3">
      <c r="A25" s="30" t="s">
        <v>39</v>
      </c>
      <c r="B25" s="33" t="s">
        <v>40</v>
      </c>
      <c r="C25" s="31"/>
      <c r="D25" s="31"/>
      <c r="E25" s="31"/>
      <c r="F25" s="31"/>
      <c r="G25" s="38"/>
      <c r="H25" s="38"/>
      <c r="I25" s="31"/>
      <c r="J25" s="31"/>
      <c r="K25" s="31"/>
      <c r="L25" s="31"/>
      <c r="M25" s="32"/>
      <c r="N25" s="32"/>
    </row>
    <row r="26" spans="1:16" s="12" customFormat="1" ht="16.2" customHeight="1" x14ac:dyDescent="0.3">
      <c r="A26" s="30" t="s">
        <v>41</v>
      </c>
      <c r="B26" s="33" t="s">
        <v>42</v>
      </c>
      <c r="C26" s="31"/>
      <c r="D26" s="31"/>
      <c r="E26" s="31">
        <v>79429</v>
      </c>
      <c r="F26" s="31">
        <v>79429</v>
      </c>
      <c r="G26" s="38"/>
      <c r="H26" s="38"/>
      <c r="I26" s="31"/>
      <c r="J26" s="31"/>
      <c r="K26" s="31">
        <v>741000</v>
      </c>
      <c r="L26" s="31">
        <v>741000</v>
      </c>
      <c r="M26" s="32"/>
      <c r="N26" s="32"/>
    </row>
    <row r="27" spans="1:16" s="12" customFormat="1" ht="16.2" customHeight="1" x14ac:dyDescent="0.3">
      <c r="A27" s="30" t="s">
        <v>43</v>
      </c>
      <c r="B27" s="33" t="s">
        <v>44</v>
      </c>
      <c r="C27" s="31"/>
      <c r="D27" s="31"/>
      <c r="E27" s="31">
        <v>115826</v>
      </c>
      <c r="F27" s="31">
        <f>E27</f>
        <v>115826</v>
      </c>
      <c r="G27" s="38"/>
      <c r="H27" s="38"/>
      <c r="I27" s="31"/>
      <c r="J27" s="31"/>
      <c r="K27" s="31"/>
      <c r="L27" s="31"/>
      <c r="M27" s="32"/>
      <c r="N27" s="32"/>
    </row>
    <row r="28" spans="1:16" s="12" customFormat="1" ht="16.2" customHeight="1" x14ac:dyDescent="0.3">
      <c r="A28" s="30" t="s">
        <v>45</v>
      </c>
      <c r="B28" s="33" t="s">
        <v>46</v>
      </c>
      <c r="C28" s="31">
        <f t="shared" ref="C28" si="11">SUM(C29:C30)</f>
        <v>4250932</v>
      </c>
      <c r="D28" s="31">
        <f>SUM(D29:D30)</f>
        <v>4250932</v>
      </c>
      <c r="E28" s="31">
        <f t="shared" ref="E28" si="12">SUM(E29:E30)</f>
        <v>9753255</v>
      </c>
      <c r="F28" s="31">
        <f>SUM(F29:F30)</f>
        <v>9753255</v>
      </c>
      <c r="G28" s="38">
        <f t="shared" si="2"/>
        <v>229.43803852896258</v>
      </c>
      <c r="H28" s="38">
        <f t="shared" si="3"/>
        <v>229.43803852896258</v>
      </c>
      <c r="I28" s="31">
        <f>I29</f>
        <v>5321555</v>
      </c>
      <c r="J28" s="31">
        <f>J29</f>
        <v>5321555</v>
      </c>
      <c r="K28" s="31">
        <f>SUM(K29:K30)</f>
        <v>10902198</v>
      </c>
      <c r="L28" s="31">
        <f>SUM(L29:L30)</f>
        <v>10902198</v>
      </c>
      <c r="M28" s="32">
        <f t="shared" si="4"/>
        <v>204.86865211390278</v>
      </c>
      <c r="N28" s="32">
        <f t="shared" si="5"/>
        <v>204.86865211390278</v>
      </c>
    </row>
    <row r="29" spans="1:16" s="2" customFormat="1" ht="16.2" customHeight="1" x14ac:dyDescent="0.3">
      <c r="A29" s="26"/>
      <c r="B29" s="27" t="s">
        <v>47</v>
      </c>
      <c r="C29" s="25">
        <v>4250932</v>
      </c>
      <c r="D29" s="25">
        <f>C29</f>
        <v>4250932</v>
      </c>
      <c r="E29" s="25">
        <v>4250932</v>
      </c>
      <c r="F29" s="25">
        <v>4250932</v>
      </c>
      <c r="G29" s="39">
        <f t="shared" si="2"/>
        <v>100</v>
      </c>
      <c r="H29" s="39">
        <f t="shared" si="3"/>
        <v>100</v>
      </c>
      <c r="I29" s="25">
        <v>5321555</v>
      </c>
      <c r="J29" s="25">
        <v>5321555</v>
      </c>
      <c r="K29" s="25">
        <v>5206802</v>
      </c>
      <c r="L29" s="25">
        <f>K29</f>
        <v>5206802</v>
      </c>
      <c r="M29" s="59">
        <f t="shared" si="4"/>
        <v>97.843619017373683</v>
      </c>
      <c r="N29" s="59">
        <f t="shared" si="5"/>
        <v>97.843619017373683</v>
      </c>
    </row>
    <row r="30" spans="1:16" s="2" customFormat="1" ht="16.2" customHeight="1" x14ac:dyDescent="0.3">
      <c r="A30" s="60"/>
      <c r="B30" s="61" t="s">
        <v>48</v>
      </c>
      <c r="C30" s="62"/>
      <c r="D30" s="62"/>
      <c r="E30" s="62">
        <v>5502323</v>
      </c>
      <c r="F30" s="62">
        <f>E30</f>
        <v>5502323</v>
      </c>
      <c r="G30" s="63"/>
      <c r="H30" s="63"/>
      <c r="I30" s="64"/>
      <c r="J30" s="64"/>
      <c r="K30" s="64">
        <v>5695396</v>
      </c>
      <c r="L30" s="64">
        <f>K30</f>
        <v>5695396</v>
      </c>
      <c r="M30" s="65"/>
      <c r="N30" s="65"/>
    </row>
    <row r="31" spans="1:16" s="2" customFormat="1" ht="15.6" x14ac:dyDescent="0.3"/>
    <row r="32" spans="1:16" s="2" customFormat="1" ht="15.6" x14ac:dyDescent="0.3"/>
    <row r="33" spans="4:8" s="2" customFormat="1" ht="15.6" x14ac:dyDescent="0.3">
      <c r="E33" s="24"/>
      <c r="F33" s="2">
        <f>10100/0.4</f>
        <v>25250</v>
      </c>
    </row>
    <row r="34" spans="4:8" s="2" customFormat="1" ht="15.6" x14ac:dyDescent="0.3">
      <c r="D34" s="24">
        <f>D22</f>
        <v>175100</v>
      </c>
      <c r="F34" s="24">
        <f>F22</f>
        <v>193925.9</v>
      </c>
      <c r="G34" s="24"/>
      <c r="H34" s="24"/>
    </row>
    <row r="35" spans="4:8" s="2" customFormat="1" ht="15.6" x14ac:dyDescent="0.3">
      <c r="D35" s="24" t="e">
        <f>D34*E35/E34</f>
        <v>#DIV/0!</v>
      </c>
      <c r="F35" s="24" t="e">
        <f>F34*I35/I34</f>
        <v>#DIV/0!</v>
      </c>
      <c r="G35" s="24"/>
      <c r="H35" s="24"/>
    </row>
    <row r="36" spans="4:8" s="2" customFormat="1" ht="15.6" x14ac:dyDescent="0.3"/>
    <row r="37" spans="4:8" s="2" customFormat="1" ht="15.6" x14ac:dyDescent="0.3"/>
    <row r="38" spans="4:8" s="2" customFormat="1" ht="15.6" x14ac:dyDescent="0.3"/>
    <row r="39" spans="4:8" s="2" customFormat="1" ht="15.6" x14ac:dyDescent="0.3"/>
    <row r="40" spans="4:8" s="2" customFormat="1" ht="15.6" x14ac:dyDescent="0.3"/>
    <row r="41" spans="4:8" s="2" customFormat="1" ht="15.6" x14ac:dyDescent="0.3"/>
    <row r="42" spans="4:8" s="2" customFormat="1" ht="15.6" x14ac:dyDescent="0.3"/>
    <row r="43" spans="4:8" s="2" customFormat="1" ht="15.6" x14ac:dyDescent="0.3"/>
    <row r="44" spans="4:8" s="2" customFormat="1" ht="15.6" x14ac:dyDescent="0.3"/>
    <row r="45" spans="4:8" s="2" customFormat="1" ht="15.6" x14ac:dyDescent="0.3"/>
    <row r="46" spans="4:8" s="2" customFormat="1" ht="15.6" x14ac:dyDescent="0.3"/>
    <row r="47" spans="4:8" s="2" customFormat="1" ht="15.6" x14ac:dyDescent="0.3"/>
    <row r="48" spans="4:8" s="2" customFormat="1" ht="15.6" x14ac:dyDescent="0.3"/>
    <row r="49" s="2" customFormat="1" ht="15.6" x14ac:dyDescent="0.3"/>
    <row r="50" s="2" customFormat="1" ht="15.6" x14ac:dyDescent="0.3"/>
    <row r="51" s="2" customFormat="1" ht="15.6" x14ac:dyDescent="0.3"/>
    <row r="52" s="2" customFormat="1" ht="15.6" x14ac:dyDescent="0.3"/>
    <row r="53" s="2" customFormat="1" ht="15.6" x14ac:dyDescent="0.3"/>
    <row r="54" s="2" customFormat="1" ht="15.6" x14ac:dyDescent="0.3"/>
  </sheetData>
  <mergeCells count="14">
    <mergeCell ref="J1:N1"/>
    <mergeCell ref="A5:A6"/>
    <mergeCell ref="B5:B6"/>
    <mergeCell ref="E5:F5"/>
    <mergeCell ref="I5:J5"/>
    <mergeCell ref="M5:N5"/>
    <mergeCell ref="A1:B1"/>
    <mergeCell ref="A2:N2"/>
    <mergeCell ref="A3:N3"/>
    <mergeCell ref="M4:N4"/>
    <mergeCell ref="C5:D5"/>
    <mergeCell ref="K5:L5"/>
    <mergeCell ref="G4:H4"/>
    <mergeCell ref="G5:H5"/>
  </mergeCells>
  <pageMargins left="0.7" right="0.28000000000000003" top="0.32" bottom="0.32"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7"/>
  <sheetViews>
    <sheetView zoomScale="85" zoomScaleNormal="85" workbookViewId="0">
      <selection activeCell="A3" sqref="A3:Q3"/>
    </sheetView>
  </sheetViews>
  <sheetFormatPr defaultColWidth="9.109375" defaultRowHeight="14.4" x14ac:dyDescent="0.3"/>
  <cols>
    <col min="1" max="1" width="4.5546875" customWidth="1"/>
    <col min="2" max="2" width="32.6640625" customWidth="1"/>
    <col min="3" max="3" width="12" hidden="1" customWidth="1"/>
    <col min="4" max="4" width="11.88671875" hidden="1" customWidth="1"/>
    <col min="5" max="5" width="12.44140625" hidden="1" customWidth="1"/>
    <col min="6" max="6" width="13.6640625" hidden="1" customWidth="1"/>
    <col min="7" max="7" width="12.109375" hidden="1" customWidth="1"/>
    <col min="8" max="8" width="12.44140625" hidden="1" customWidth="1"/>
    <col min="9" max="9" width="12.6640625" customWidth="1"/>
    <col min="10" max="10" width="11.5546875" customWidth="1"/>
    <col min="11" max="11" width="13" customWidth="1"/>
    <col min="12" max="12" width="12.88671875" customWidth="1"/>
    <col min="13" max="14" width="12.6640625" customWidth="1"/>
    <col min="15" max="15" width="9.44140625" customWidth="1"/>
    <col min="16" max="16" width="9.5546875" customWidth="1"/>
    <col min="17" max="17" width="10.88671875" customWidth="1"/>
    <col min="21" max="21" width="23.6640625" customWidth="1"/>
  </cols>
  <sheetData>
    <row r="1" spans="1:21" s="2" customFormat="1" ht="25.95" customHeight="1" x14ac:dyDescent="0.3">
      <c r="A1" s="78" t="s">
        <v>100</v>
      </c>
      <c r="B1" s="78"/>
      <c r="C1" s="78"/>
      <c r="D1" s="78"/>
      <c r="O1" s="73"/>
      <c r="P1" s="73"/>
      <c r="Q1" s="73"/>
    </row>
    <row r="2" spans="1:21" s="2" customFormat="1" ht="15.6" x14ac:dyDescent="0.3">
      <c r="A2" s="70" t="s">
        <v>122</v>
      </c>
      <c r="B2" s="70"/>
      <c r="C2" s="70"/>
      <c r="D2" s="70"/>
      <c r="E2" s="70"/>
      <c r="F2" s="70"/>
      <c r="G2" s="70"/>
      <c r="H2" s="70"/>
      <c r="I2" s="70"/>
      <c r="J2" s="70"/>
      <c r="K2" s="70"/>
      <c r="L2" s="70"/>
      <c r="M2" s="70"/>
      <c r="N2" s="70"/>
      <c r="O2" s="70"/>
      <c r="P2" s="70"/>
      <c r="Q2" s="70"/>
    </row>
    <row r="3" spans="1:21" s="2" customFormat="1" ht="15.6" x14ac:dyDescent="0.3">
      <c r="A3" s="71" t="s">
        <v>129</v>
      </c>
      <c r="B3" s="71"/>
      <c r="C3" s="71"/>
      <c r="D3" s="71"/>
      <c r="E3" s="71"/>
      <c r="F3" s="71"/>
      <c r="G3" s="71"/>
      <c r="H3" s="71"/>
      <c r="I3" s="71"/>
      <c r="J3" s="71"/>
      <c r="K3" s="71"/>
      <c r="L3" s="71"/>
      <c r="M3" s="71"/>
      <c r="N3" s="71"/>
      <c r="O3" s="71"/>
      <c r="P3" s="71"/>
      <c r="Q3" s="71"/>
    </row>
    <row r="4" spans="1:21" s="2" customFormat="1" ht="15.6" x14ac:dyDescent="0.3">
      <c r="A4" s="4"/>
      <c r="P4" s="71" t="s">
        <v>1</v>
      </c>
      <c r="Q4" s="71"/>
    </row>
    <row r="5" spans="1:21" s="2" customFormat="1" ht="26.4" customHeight="1" x14ac:dyDescent="0.3">
      <c r="A5" s="77" t="s">
        <v>14</v>
      </c>
      <c r="B5" s="77" t="s">
        <v>2</v>
      </c>
      <c r="C5" s="77" t="s">
        <v>96</v>
      </c>
      <c r="D5" s="77"/>
      <c r="E5" s="77"/>
      <c r="F5" s="77" t="s">
        <v>109</v>
      </c>
      <c r="G5" s="77"/>
      <c r="H5" s="77"/>
      <c r="I5" s="77" t="s">
        <v>121</v>
      </c>
      <c r="J5" s="77"/>
      <c r="K5" s="77"/>
      <c r="L5" s="77" t="s">
        <v>123</v>
      </c>
      <c r="M5" s="77"/>
      <c r="N5" s="77"/>
      <c r="O5" s="77" t="s">
        <v>15</v>
      </c>
      <c r="P5" s="77"/>
      <c r="Q5" s="77"/>
    </row>
    <row r="6" spans="1:21" s="2" customFormat="1" ht="62.4" customHeight="1" x14ac:dyDescent="0.3">
      <c r="A6" s="77"/>
      <c r="B6" s="77"/>
      <c r="C6" s="13" t="s">
        <v>49</v>
      </c>
      <c r="D6" s="13" t="s">
        <v>50</v>
      </c>
      <c r="E6" s="13" t="s">
        <v>51</v>
      </c>
      <c r="F6" s="13" t="s">
        <v>49</v>
      </c>
      <c r="G6" s="13" t="s">
        <v>50</v>
      </c>
      <c r="H6" s="13" t="s">
        <v>51</v>
      </c>
      <c r="I6" s="13" t="s">
        <v>49</v>
      </c>
      <c r="J6" s="13" t="s">
        <v>50</v>
      </c>
      <c r="K6" s="13" t="s">
        <v>51</v>
      </c>
      <c r="L6" s="13" t="s">
        <v>49</v>
      </c>
      <c r="M6" s="13" t="s">
        <v>50</v>
      </c>
      <c r="N6" s="13" t="s">
        <v>51</v>
      </c>
      <c r="O6" s="13" t="s">
        <v>49</v>
      </c>
      <c r="P6" s="13" t="s">
        <v>50</v>
      </c>
      <c r="Q6" s="13" t="s">
        <v>51</v>
      </c>
    </row>
    <row r="7" spans="1:21" s="14" customFormat="1" ht="20.399999999999999" customHeight="1" x14ac:dyDescent="0.3">
      <c r="A7" s="55" t="s">
        <v>18</v>
      </c>
      <c r="B7" s="55" t="s">
        <v>19</v>
      </c>
      <c r="C7" s="55">
        <v>1</v>
      </c>
      <c r="D7" s="55">
        <v>2</v>
      </c>
      <c r="E7" s="55">
        <v>3</v>
      </c>
      <c r="F7" s="55">
        <v>4</v>
      </c>
      <c r="G7" s="55">
        <v>5</v>
      </c>
      <c r="H7" s="55">
        <v>6</v>
      </c>
      <c r="I7" s="55">
        <v>1</v>
      </c>
      <c r="J7" s="55">
        <v>2</v>
      </c>
      <c r="K7" s="55">
        <v>3</v>
      </c>
      <c r="L7" s="55">
        <v>4</v>
      </c>
      <c r="M7" s="55">
        <v>5</v>
      </c>
      <c r="N7" s="55">
        <v>6</v>
      </c>
      <c r="O7" s="55" t="s">
        <v>52</v>
      </c>
      <c r="P7" s="55" t="s">
        <v>53</v>
      </c>
      <c r="Q7" s="55" t="s">
        <v>54</v>
      </c>
    </row>
    <row r="8" spans="1:21" s="12" customFormat="1" ht="20.399999999999999" customHeight="1" x14ac:dyDescent="0.3">
      <c r="A8" s="30"/>
      <c r="B8" s="30" t="s">
        <v>55</v>
      </c>
      <c r="C8" s="31">
        <f>SUM(D8:E8)</f>
        <v>5988857</v>
      </c>
      <c r="D8" s="31">
        <f>SUM(D9:D23)</f>
        <v>1350000</v>
      </c>
      <c r="E8" s="31">
        <f>SUM(E9:E23)</f>
        <v>4638857</v>
      </c>
      <c r="F8" s="31">
        <f>SUM(G8:H8)</f>
        <v>11547407</v>
      </c>
      <c r="G8" s="31">
        <f>SUM(G9:G23)</f>
        <v>6776077</v>
      </c>
      <c r="H8" s="31">
        <f>SUM(H9:H23)</f>
        <v>4771330</v>
      </c>
      <c r="I8" s="31">
        <f>SUM(I9:I25)</f>
        <v>5742155</v>
      </c>
      <c r="J8" s="31">
        <f t="shared" ref="J8:N8" si="0">SUM(J9:J25)</f>
        <v>505000</v>
      </c>
      <c r="K8" s="31">
        <f>SUM(K9:K25)</f>
        <v>5237155</v>
      </c>
      <c r="L8" s="31">
        <f t="shared" si="0"/>
        <v>13839266</v>
      </c>
      <c r="M8" s="31">
        <f t="shared" si="0"/>
        <v>6064721</v>
      </c>
      <c r="N8" s="31">
        <f t="shared" si="0"/>
        <v>7774545</v>
      </c>
      <c r="O8" s="41">
        <f>L8/I8*100</f>
        <v>241.01171076015885</v>
      </c>
      <c r="P8" s="41">
        <f>M8/J8*100</f>
        <v>1200.9348514851486</v>
      </c>
      <c r="Q8" s="41">
        <f>N8/K8*100</f>
        <v>148.44977855343217</v>
      </c>
      <c r="U8" s="58"/>
    </row>
    <row r="9" spans="1:21" s="2" customFormat="1" ht="20.399999999999999" customHeight="1" x14ac:dyDescent="0.3">
      <c r="A9" s="26"/>
      <c r="B9" s="27" t="s">
        <v>56</v>
      </c>
      <c r="C9" s="25"/>
      <c r="D9" s="25"/>
      <c r="E9" s="25"/>
      <c r="F9" s="25"/>
      <c r="G9" s="25"/>
      <c r="H9" s="25"/>
      <c r="I9" s="25"/>
      <c r="J9" s="25"/>
      <c r="K9" s="25"/>
      <c r="L9" s="25"/>
      <c r="M9" s="25"/>
      <c r="N9" s="25"/>
      <c r="O9" s="42"/>
      <c r="P9" s="42"/>
      <c r="Q9" s="42"/>
    </row>
    <row r="10" spans="1:21" s="2" customFormat="1" ht="20.399999999999999" customHeight="1" x14ac:dyDescent="0.3">
      <c r="A10" s="26">
        <v>1</v>
      </c>
      <c r="B10" s="27" t="s">
        <v>57</v>
      </c>
      <c r="C10" s="25">
        <f>SUM(D10:E10)</f>
        <v>344800</v>
      </c>
      <c r="D10" s="25">
        <v>300000</v>
      </c>
      <c r="E10" s="25">
        <f>51800-7000</f>
        <v>44800</v>
      </c>
      <c r="F10" s="25">
        <f t="shared" ref="F10:F23" si="1">SUM(G10:H10)</f>
        <v>1500739</v>
      </c>
      <c r="G10" s="25">
        <v>1466589</v>
      </c>
      <c r="H10" s="25">
        <v>34150</v>
      </c>
      <c r="I10" s="25">
        <f>SUM(J10:K10)</f>
        <v>15000</v>
      </c>
      <c r="J10" s="25"/>
      <c r="K10" s="25">
        <v>15000</v>
      </c>
      <c r="L10" s="25">
        <f>SUM(M10:N10)</f>
        <v>212525</v>
      </c>
      <c r="M10" s="25">
        <v>57614</v>
      </c>
      <c r="N10" s="25">
        <v>154911</v>
      </c>
      <c r="O10" s="42">
        <f>L10/I10*100</f>
        <v>1416.8333333333333</v>
      </c>
      <c r="P10" s="42" t="e">
        <f>M10/J10*100</f>
        <v>#DIV/0!</v>
      </c>
      <c r="Q10" s="42">
        <f>N10/K10*100</f>
        <v>1032.74</v>
      </c>
    </row>
    <row r="11" spans="1:21" s="2" customFormat="1" ht="36" customHeight="1" x14ac:dyDescent="0.3">
      <c r="A11" s="26">
        <v>2</v>
      </c>
      <c r="B11" s="27" t="s">
        <v>58</v>
      </c>
      <c r="C11" s="25">
        <f t="shared" ref="C11:C23" si="2">SUM(D11:E11)</f>
        <v>0</v>
      </c>
      <c r="D11" s="25"/>
      <c r="E11" s="25"/>
      <c r="F11" s="25">
        <f t="shared" si="1"/>
        <v>0</v>
      </c>
      <c r="G11" s="25"/>
      <c r="H11" s="25"/>
      <c r="I11" s="25">
        <f t="shared" ref="I11:I25" si="3">SUM(J11:K11)</f>
        <v>0</v>
      </c>
      <c r="J11" s="25"/>
      <c r="K11" s="25"/>
      <c r="L11" s="25">
        <f t="shared" ref="L11:L25" si="4">SUM(M11:N11)</f>
        <v>0</v>
      </c>
      <c r="M11" s="25"/>
      <c r="N11" s="25"/>
      <c r="O11" s="42"/>
      <c r="P11" s="42"/>
      <c r="Q11" s="42"/>
      <c r="U11" s="24"/>
    </row>
    <row r="12" spans="1:21" s="2" customFormat="1" ht="20.399999999999999" customHeight="1" x14ac:dyDescent="0.3">
      <c r="A12" s="26">
        <v>3</v>
      </c>
      <c r="B12" s="27" t="s">
        <v>59</v>
      </c>
      <c r="C12" s="25">
        <f t="shared" si="2"/>
        <v>157000</v>
      </c>
      <c r="D12" s="25">
        <v>150000</v>
      </c>
      <c r="E12" s="25">
        <v>7000</v>
      </c>
      <c r="F12" s="25">
        <f t="shared" si="1"/>
        <v>156808</v>
      </c>
      <c r="G12" s="25">
        <v>150000</v>
      </c>
      <c r="H12" s="25">
        <v>6808</v>
      </c>
      <c r="I12" s="25">
        <f t="shared" si="3"/>
        <v>10000</v>
      </c>
      <c r="J12" s="25"/>
      <c r="K12" s="25">
        <v>10000</v>
      </c>
      <c r="L12" s="25">
        <f t="shared" si="4"/>
        <v>253540</v>
      </c>
      <c r="M12" s="25"/>
      <c r="N12" s="25">
        <v>253540</v>
      </c>
      <c r="O12" s="42">
        <f t="shared" ref="O12:O22" si="5">L12/I12*100</f>
        <v>2535.4</v>
      </c>
      <c r="P12" s="42"/>
      <c r="Q12" s="42">
        <f t="shared" ref="Q12:Q22" si="6">N12/K12*100</f>
        <v>2535.4</v>
      </c>
    </row>
    <row r="13" spans="1:21" s="2" customFormat="1" ht="20.399999999999999" customHeight="1" x14ac:dyDescent="0.3">
      <c r="A13" s="26">
        <v>4</v>
      </c>
      <c r="B13" s="27" t="s">
        <v>60</v>
      </c>
      <c r="C13" s="25">
        <f t="shared" si="2"/>
        <v>15000</v>
      </c>
      <c r="D13" s="25"/>
      <c r="E13" s="25">
        <v>15000</v>
      </c>
      <c r="F13" s="25">
        <f t="shared" si="1"/>
        <v>49120</v>
      </c>
      <c r="G13" s="25"/>
      <c r="H13" s="25">
        <v>49120</v>
      </c>
      <c r="I13" s="25">
        <f t="shared" si="3"/>
        <v>273000</v>
      </c>
      <c r="J13" s="25">
        <v>200000</v>
      </c>
      <c r="K13" s="25">
        <v>73000</v>
      </c>
      <c r="L13" s="25">
        <f t="shared" si="4"/>
        <v>1559437</v>
      </c>
      <c r="M13" s="25">
        <v>1495437</v>
      </c>
      <c r="N13" s="25">
        <v>64000</v>
      </c>
      <c r="O13" s="42">
        <f t="shared" si="5"/>
        <v>571.22234432234438</v>
      </c>
      <c r="P13" s="42">
        <f t="shared" ref="P13" si="7">M13/J13*100</f>
        <v>747.71850000000006</v>
      </c>
      <c r="Q13" s="42">
        <f t="shared" si="6"/>
        <v>87.671232876712324</v>
      </c>
    </row>
    <row r="14" spans="1:21" s="2" customFormat="1" ht="20.399999999999999" customHeight="1" x14ac:dyDescent="0.3">
      <c r="A14" s="26">
        <v>5</v>
      </c>
      <c r="B14" s="27" t="s">
        <v>127</v>
      </c>
      <c r="C14" s="25"/>
      <c r="D14" s="25"/>
      <c r="E14" s="25"/>
      <c r="F14" s="25"/>
      <c r="G14" s="25"/>
      <c r="H14" s="25"/>
      <c r="I14" s="25">
        <f t="shared" si="3"/>
        <v>168300</v>
      </c>
      <c r="J14" s="25"/>
      <c r="K14" s="25">
        <v>168300</v>
      </c>
      <c r="L14" s="25">
        <f t="shared" si="4"/>
        <v>428306</v>
      </c>
      <c r="M14" s="25"/>
      <c r="N14" s="25">
        <v>428306</v>
      </c>
      <c r="O14" s="42"/>
      <c r="P14" s="42"/>
      <c r="Q14" s="42"/>
    </row>
    <row r="15" spans="1:21" s="2" customFormat="1" ht="20.399999999999999" customHeight="1" x14ac:dyDescent="0.3">
      <c r="A15" s="26">
        <v>6</v>
      </c>
      <c r="B15" s="27" t="s">
        <v>128</v>
      </c>
      <c r="C15" s="25"/>
      <c r="D15" s="25"/>
      <c r="E15" s="25"/>
      <c r="F15" s="25"/>
      <c r="G15" s="25"/>
      <c r="H15" s="25"/>
      <c r="I15" s="25">
        <f t="shared" si="3"/>
        <v>27000</v>
      </c>
      <c r="J15" s="25"/>
      <c r="K15" s="25">
        <v>27000</v>
      </c>
      <c r="L15" s="25">
        <f t="shared" si="4"/>
        <v>64095</v>
      </c>
      <c r="M15" s="25"/>
      <c r="N15" s="25">
        <v>64095</v>
      </c>
      <c r="O15" s="42"/>
      <c r="P15" s="42"/>
      <c r="Q15" s="42"/>
    </row>
    <row r="16" spans="1:21" s="2" customFormat="1" ht="20.399999999999999" customHeight="1" x14ac:dyDescent="0.3">
      <c r="A16" s="26">
        <v>7</v>
      </c>
      <c r="B16" s="27" t="s">
        <v>61</v>
      </c>
      <c r="C16" s="25">
        <f t="shared" si="2"/>
        <v>0</v>
      </c>
      <c r="D16" s="25"/>
      <c r="E16" s="25"/>
      <c r="F16" s="25">
        <f t="shared" si="1"/>
        <v>0</v>
      </c>
      <c r="G16" s="25"/>
      <c r="H16" s="25"/>
      <c r="I16" s="25">
        <f t="shared" si="3"/>
        <v>0</v>
      </c>
      <c r="J16" s="25"/>
      <c r="K16" s="25"/>
      <c r="L16" s="25">
        <f t="shared" si="4"/>
        <v>0</v>
      </c>
      <c r="M16" s="25"/>
      <c r="N16" s="25"/>
      <c r="O16" s="42"/>
      <c r="P16" s="42"/>
      <c r="Q16" s="42"/>
    </row>
    <row r="17" spans="1:21" s="2" customFormat="1" ht="20.399999999999999" customHeight="1" x14ac:dyDescent="0.3">
      <c r="A17" s="26">
        <v>8</v>
      </c>
      <c r="B17" s="27" t="s">
        <v>62</v>
      </c>
      <c r="C17" s="25">
        <f t="shared" si="2"/>
        <v>27000</v>
      </c>
      <c r="D17" s="25"/>
      <c r="E17" s="25">
        <v>27000</v>
      </c>
      <c r="F17" s="25">
        <f t="shared" si="1"/>
        <v>33740</v>
      </c>
      <c r="G17" s="25"/>
      <c r="H17" s="25">
        <v>33740</v>
      </c>
      <c r="I17" s="25">
        <f t="shared" si="3"/>
        <v>40000</v>
      </c>
      <c r="J17" s="25"/>
      <c r="K17" s="25">
        <v>40000</v>
      </c>
      <c r="L17" s="25">
        <f t="shared" si="4"/>
        <v>10500</v>
      </c>
      <c r="M17" s="25"/>
      <c r="N17" s="25">
        <v>10500</v>
      </c>
      <c r="O17" s="42">
        <f t="shared" si="5"/>
        <v>26.25</v>
      </c>
      <c r="P17" s="42"/>
      <c r="Q17" s="42">
        <f t="shared" si="6"/>
        <v>26.25</v>
      </c>
    </row>
    <row r="18" spans="1:21" s="2" customFormat="1" ht="20.399999999999999" customHeight="1" x14ac:dyDescent="0.3">
      <c r="A18" s="26">
        <v>9</v>
      </c>
      <c r="B18" s="27" t="s">
        <v>63</v>
      </c>
      <c r="C18" s="25">
        <f t="shared" si="2"/>
        <v>20000</v>
      </c>
      <c r="D18" s="25"/>
      <c r="E18" s="25">
        <v>20000</v>
      </c>
      <c r="F18" s="25">
        <f t="shared" si="1"/>
        <v>40300</v>
      </c>
      <c r="G18" s="25"/>
      <c r="H18" s="25">
        <v>40300</v>
      </c>
      <c r="I18" s="25">
        <f t="shared" si="3"/>
        <v>25000</v>
      </c>
      <c r="J18" s="25"/>
      <c r="K18" s="25">
        <v>25000</v>
      </c>
      <c r="L18" s="25">
        <f t="shared" si="4"/>
        <v>259070</v>
      </c>
      <c r="M18" s="25"/>
      <c r="N18" s="25">
        <v>259070</v>
      </c>
      <c r="O18" s="42"/>
      <c r="P18" s="42"/>
      <c r="Q18" s="42"/>
    </row>
    <row r="19" spans="1:21" s="2" customFormat="1" ht="20.399999999999999" customHeight="1" x14ac:dyDescent="0.3">
      <c r="A19" s="26">
        <v>10</v>
      </c>
      <c r="B19" s="27" t="s">
        <v>64</v>
      </c>
      <c r="C19" s="25">
        <f t="shared" si="2"/>
        <v>930000</v>
      </c>
      <c r="D19" s="25">
        <f>200000+700000</f>
        <v>900000</v>
      </c>
      <c r="E19" s="25">
        <v>30000</v>
      </c>
      <c r="F19" s="25">
        <f t="shared" si="1"/>
        <v>5176268</v>
      </c>
      <c r="G19" s="25">
        <f>817273-H19+2638559+1720436</f>
        <v>5159488</v>
      </c>
      <c r="H19" s="25">
        <v>16780</v>
      </c>
      <c r="I19" s="25">
        <f t="shared" si="3"/>
        <v>722000</v>
      </c>
      <c r="J19" s="25">
        <v>305000</v>
      </c>
      <c r="K19" s="25">
        <v>417000</v>
      </c>
      <c r="L19" s="25">
        <f t="shared" si="4"/>
        <v>5205596</v>
      </c>
      <c r="M19" s="25">
        <v>4511670</v>
      </c>
      <c r="N19" s="25">
        <v>693926</v>
      </c>
      <c r="O19" s="42">
        <f t="shared" si="5"/>
        <v>720.99667590027707</v>
      </c>
      <c r="P19" s="42"/>
      <c r="Q19" s="42">
        <f t="shared" si="6"/>
        <v>166.40911270983213</v>
      </c>
      <c r="U19" s="2">
        <f>5057900+109255+70000</f>
        <v>5237155</v>
      </c>
    </row>
    <row r="20" spans="1:21" s="2" customFormat="1" ht="31.2" customHeight="1" x14ac:dyDescent="0.3">
      <c r="A20" s="26">
        <v>11</v>
      </c>
      <c r="B20" s="27" t="s">
        <v>65</v>
      </c>
      <c r="C20" s="66">
        <f t="shared" si="2"/>
        <v>4088399</v>
      </c>
      <c r="D20" s="66"/>
      <c r="E20" s="66">
        <f>7709293-550458-D8-1720436</f>
        <v>4088399</v>
      </c>
      <c r="F20" s="66">
        <f t="shared" si="1"/>
        <v>4145960</v>
      </c>
      <c r="G20" s="66"/>
      <c r="H20" s="66">
        <f>11547407-G8-625370</f>
        <v>4145960</v>
      </c>
      <c r="I20" s="25">
        <f t="shared" si="3"/>
        <v>3924730</v>
      </c>
      <c r="J20" s="66"/>
      <c r="K20" s="66">
        <v>3924730</v>
      </c>
      <c r="L20" s="25">
        <f t="shared" si="4"/>
        <v>4905839</v>
      </c>
      <c r="M20" s="66"/>
      <c r="N20" s="66">
        <f>4905839</f>
        <v>4905839</v>
      </c>
      <c r="O20" s="42">
        <f t="shared" si="5"/>
        <v>124.99812725970958</v>
      </c>
      <c r="P20" s="42"/>
      <c r="Q20" s="42">
        <f t="shared" si="6"/>
        <v>124.99812725970958</v>
      </c>
    </row>
    <row r="21" spans="1:21" s="2" customFormat="1" ht="20.399999999999999" customHeight="1" x14ac:dyDescent="0.3">
      <c r="A21" s="26">
        <v>12</v>
      </c>
      <c r="B21" s="27" t="s">
        <v>66</v>
      </c>
      <c r="C21" s="25">
        <f t="shared" si="2"/>
        <v>284760</v>
      </c>
      <c r="D21" s="25"/>
      <c r="E21" s="25">
        <v>284760</v>
      </c>
      <c r="F21" s="25">
        <f t="shared" si="1"/>
        <v>383482</v>
      </c>
      <c r="G21" s="25"/>
      <c r="H21" s="25">
        <v>383482</v>
      </c>
      <c r="I21" s="25">
        <f t="shared" si="3"/>
        <v>305870</v>
      </c>
      <c r="J21" s="25"/>
      <c r="K21" s="25">
        <v>305870</v>
      </c>
      <c r="L21" s="25">
        <f t="shared" si="4"/>
        <v>488068</v>
      </c>
      <c r="M21" s="25"/>
      <c r="N21" s="25">
        <v>488068</v>
      </c>
      <c r="O21" s="42">
        <f t="shared" si="5"/>
        <v>159.56713636512242</v>
      </c>
      <c r="P21" s="42"/>
      <c r="Q21" s="42">
        <f t="shared" si="6"/>
        <v>159.56713636512242</v>
      </c>
    </row>
    <row r="22" spans="1:21" s="2" customFormat="1" ht="20.399999999999999" customHeight="1" x14ac:dyDescent="0.3">
      <c r="A22" s="26">
        <v>13</v>
      </c>
      <c r="B22" s="27" t="s">
        <v>67</v>
      </c>
      <c r="C22" s="25">
        <f t="shared" si="2"/>
        <v>25018</v>
      </c>
      <c r="D22" s="25"/>
      <c r="E22" s="25">
        <f>40018-15000</f>
        <v>25018</v>
      </c>
      <c r="F22" s="25">
        <f t="shared" si="1"/>
        <v>60990</v>
      </c>
      <c r="G22" s="25"/>
      <c r="H22" s="25">
        <v>60990</v>
      </c>
      <c r="I22" s="25">
        <f t="shared" si="3"/>
        <v>52000</v>
      </c>
      <c r="J22" s="25"/>
      <c r="K22" s="25">
        <v>52000</v>
      </c>
      <c r="L22" s="25">
        <f t="shared" si="4"/>
        <v>0</v>
      </c>
      <c r="M22" s="25"/>
      <c r="N22" s="25"/>
      <c r="O22" s="42">
        <f t="shared" si="5"/>
        <v>0</v>
      </c>
      <c r="P22" s="42"/>
      <c r="Q22" s="42">
        <f t="shared" si="6"/>
        <v>0</v>
      </c>
    </row>
    <row r="23" spans="1:21" s="2" customFormat="1" ht="20.399999999999999" customHeight="1" x14ac:dyDescent="0.3">
      <c r="A23" s="26">
        <v>14</v>
      </c>
      <c r="B23" s="27" t="s">
        <v>68</v>
      </c>
      <c r="C23" s="25">
        <f t="shared" si="2"/>
        <v>96880</v>
      </c>
      <c r="D23" s="25"/>
      <c r="E23" s="25">
        <v>96880</v>
      </c>
      <c r="F23" s="25">
        <f t="shared" si="1"/>
        <v>0</v>
      </c>
      <c r="G23" s="25"/>
      <c r="H23" s="25"/>
      <c r="I23" s="25">
        <f t="shared" si="3"/>
        <v>109255</v>
      </c>
      <c r="J23" s="25"/>
      <c r="K23" s="25">
        <v>109255</v>
      </c>
      <c r="L23" s="25">
        <f t="shared" si="4"/>
        <v>0</v>
      </c>
      <c r="M23" s="25"/>
      <c r="N23" s="25"/>
      <c r="O23" s="42"/>
      <c r="P23" s="42"/>
      <c r="Q23" s="42"/>
    </row>
    <row r="24" spans="1:21" s="2" customFormat="1" ht="15.6" x14ac:dyDescent="0.3">
      <c r="A24" s="26">
        <v>15</v>
      </c>
      <c r="B24" s="56" t="s">
        <v>113</v>
      </c>
      <c r="C24" s="56"/>
      <c r="D24" s="56"/>
      <c r="E24" s="56"/>
      <c r="F24" s="56"/>
      <c r="G24" s="56"/>
      <c r="H24" s="56"/>
      <c r="I24" s="25">
        <f t="shared" si="3"/>
        <v>70000</v>
      </c>
      <c r="J24" s="57"/>
      <c r="K24" s="57">
        <v>70000</v>
      </c>
      <c r="L24" s="25">
        <f t="shared" si="4"/>
        <v>0</v>
      </c>
      <c r="M24" s="56"/>
      <c r="N24" s="56"/>
      <c r="O24" s="56"/>
      <c r="P24" s="42"/>
      <c r="Q24" s="42"/>
    </row>
    <row r="25" spans="1:21" s="2" customFormat="1" ht="15.6" x14ac:dyDescent="0.3">
      <c r="A25" s="26">
        <v>16</v>
      </c>
      <c r="B25" s="67" t="s">
        <v>117</v>
      </c>
      <c r="C25" s="67"/>
      <c r="D25" s="67"/>
      <c r="E25" s="67"/>
      <c r="F25" s="67"/>
      <c r="G25" s="67"/>
      <c r="H25" s="67"/>
      <c r="I25" s="62">
        <f t="shared" si="3"/>
        <v>0</v>
      </c>
      <c r="J25" s="67"/>
      <c r="K25" s="67"/>
      <c r="L25" s="62">
        <f t="shared" si="4"/>
        <v>452290</v>
      </c>
      <c r="M25" s="67"/>
      <c r="N25" s="68">
        <v>452290</v>
      </c>
      <c r="O25" s="67"/>
      <c r="P25" s="67"/>
      <c r="Q25" s="67"/>
    </row>
    <row r="26" spans="1:21" s="2" customFormat="1" ht="15.6" x14ac:dyDescent="0.3"/>
    <row r="27" spans="1:21" s="2" customFormat="1" ht="15.6" x14ac:dyDescent="0.3"/>
  </sheetData>
  <mergeCells count="12">
    <mergeCell ref="A1:D1"/>
    <mergeCell ref="O1:Q1"/>
    <mergeCell ref="O5:Q5"/>
    <mergeCell ref="I5:K5"/>
    <mergeCell ref="A2:Q2"/>
    <mergeCell ref="A3:Q3"/>
    <mergeCell ref="P4:Q4"/>
    <mergeCell ref="A5:A6"/>
    <mergeCell ref="B5:B6"/>
    <mergeCell ref="C5:E5"/>
    <mergeCell ref="F5:H5"/>
    <mergeCell ref="L5:N5"/>
  </mergeCells>
  <pageMargins left="3.937007874015748E-2" right="0.23622047244094491" top="0.19685039370078741" bottom="0.19685039370078741" header="0" footer="0"/>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8"/>
  <sheetViews>
    <sheetView workbookViewId="0">
      <selection activeCell="M14" sqref="M14"/>
    </sheetView>
  </sheetViews>
  <sheetFormatPr defaultRowHeight="14.4" x14ac:dyDescent="0.3"/>
  <cols>
    <col min="1" max="1" width="36.33203125" style="122" customWidth="1"/>
    <col min="2" max="2" width="11.88671875" style="122" customWidth="1"/>
    <col min="3" max="3" width="14.21875" style="122" customWidth="1"/>
    <col min="4" max="4" width="11.44140625" style="122" customWidth="1"/>
    <col min="5" max="5" width="12.6640625" style="122" customWidth="1"/>
    <col min="6" max="6" width="12.88671875" style="122" customWidth="1"/>
    <col min="7" max="7" width="12" style="122" customWidth="1"/>
    <col min="8" max="8" width="11.5546875" style="122" customWidth="1"/>
    <col min="9" max="11" width="10.88671875" style="122" customWidth="1"/>
    <col min="12" max="16384" width="8.88671875" style="122"/>
  </cols>
  <sheetData>
    <row r="1" spans="1:11" s="82" customFormat="1" ht="19.2" customHeight="1" x14ac:dyDescent="0.3">
      <c r="A1" s="81" t="s">
        <v>100</v>
      </c>
      <c r="B1" s="81"/>
      <c r="H1" s="83" t="s">
        <v>69</v>
      </c>
      <c r="I1" s="83"/>
      <c r="J1" s="83"/>
      <c r="K1" s="84"/>
    </row>
    <row r="2" spans="1:11" s="82" customFormat="1" ht="18" x14ac:dyDescent="0.3">
      <c r="A2" s="85" t="s">
        <v>130</v>
      </c>
      <c r="B2" s="85"/>
      <c r="C2" s="85"/>
      <c r="D2" s="85"/>
      <c r="E2" s="85"/>
      <c r="F2" s="85"/>
      <c r="G2" s="85"/>
      <c r="H2" s="85"/>
      <c r="I2" s="85"/>
      <c r="J2" s="85"/>
    </row>
    <row r="3" spans="1:11" s="82" customFormat="1" ht="15.6" x14ac:dyDescent="0.3">
      <c r="A3" s="86" t="s">
        <v>111</v>
      </c>
      <c r="B3" s="86"/>
      <c r="C3" s="86"/>
      <c r="D3" s="86"/>
      <c r="E3" s="86"/>
      <c r="F3" s="86"/>
      <c r="G3" s="86"/>
      <c r="H3" s="86"/>
      <c r="I3" s="86"/>
      <c r="J3" s="86"/>
    </row>
    <row r="4" spans="1:11" s="82" customFormat="1" ht="15.6" x14ac:dyDescent="0.3">
      <c r="A4" s="87"/>
      <c r="I4" s="87" t="s">
        <v>1</v>
      </c>
    </row>
    <row r="5" spans="1:11" s="82" customFormat="1" ht="15.6" customHeight="1" x14ac:dyDescent="0.3">
      <c r="A5" s="88" t="s">
        <v>70</v>
      </c>
      <c r="B5" s="88" t="s">
        <v>71</v>
      </c>
      <c r="C5" s="89" t="s">
        <v>72</v>
      </c>
      <c r="D5" s="90"/>
      <c r="E5" s="88" t="s">
        <v>134</v>
      </c>
      <c r="F5" s="88" t="s">
        <v>133</v>
      </c>
      <c r="G5" s="91" t="s">
        <v>135</v>
      </c>
      <c r="H5" s="92"/>
      <c r="I5" s="92"/>
      <c r="J5" s="93"/>
    </row>
    <row r="6" spans="1:11" s="82" customFormat="1" ht="15.6" customHeight="1" x14ac:dyDescent="0.3">
      <c r="A6" s="94"/>
      <c r="B6" s="94"/>
      <c r="C6" s="95"/>
      <c r="D6" s="96"/>
      <c r="E6" s="94"/>
      <c r="F6" s="94"/>
      <c r="G6" s="97" t="s">
        <v>73</v>
      </c>
      <c r="H6" s="97" t="s">
        <v>74</v>
      </c>
      <c r="I6" s="98" t="s">
        <v>75</v>
      </c>
      <c r="J6" s="99"/>
    </row>
    <row r="7" spans="1:11" s="82" customFormat="1" ht="56.25" customHeight="1" x14ac:dyDescent="0.3">
      <c r="A7" s="100"/>
      <c r="B7" s="100"/>
      <c r="C7" s="101" t="s">
        <v>73</v>
      </c>
      <c r="D7" s="101" t="s">
        <v>76</v>
      </c>
      <c r="E7" s="100"/>
      <c r="F7" s="100"/>
      <c r="G7" s="102"/>
      <c r="H7" s="102"/>
      <c r="I7" s="101" t="s">
        <v>77</v>
      </c>
      <c r="J7" s="101" t="s">
        <v>78</v>
      </c>
    </row>
    <row r="8" spans="1:11" s="106" customFormat="1" ht="15.6" x14ac:dyDescent="0.3">
      <c r="A8" s="103" t="s">
        <v>49</v>
      </c>
      <c r="B8" s="104"/>
      <c r="C8" s="105">
        <f t="shared" ref="C8:J8" si="0">C9+C21+C19</f>
        <v>19849787</v>
      </c>
      <c r="D8" s="105">
        <f t="shared" si="0"/>
        <v>700000</v>
      </c>
      <c r="E8" s="105">
        <f t="shared" si="0"/>
        <v>10292596</v>
      </c>
      <c r="F8" s="105">
        <f t="shared" si="0"/>
        <v>5856380</v>
      </c>
      <c r="G8" s="105">
        <f t="shared" si="0"/>
        <v>6064721</v>
      </c>
      <c r="H8" s="105">
        <f t="shared" si="0"/>
        <v>6064721</v>
      </c>
      <c r="I8" s="105">
        <f t="shared" si="0"/>
        <v>6064721</v>
      </c>
      <c r="J8" s="105">
        <f t="shared" si="0"/>
        <v>0</v>
      </c>
    </row>
    <row r="9" spans="1:11" s="106" customFormat="1" ht="19.2" customHeight="1" x14ac:dyDescent="0.3">
      <c r="A9" s="107" t="s">
        <v>101</v>
      </c>
      <c r="B9" s="107"/>
      <c r="C9" s="31">
        <f t="shared" ref="C9:J9" si="1">SUM(C10:C18)</f>
        <v>19849787</v>
      </c>
      <c r="D9" s="31">
        <f t="shared" si="1"/>
        <v>700000</v>
      </c>
      <c r="E9" s="31">
        <f t="shared" si="1"/>
        <v>10292596</v>
      </c>
      <c r="F9" s="31">
        <f t="shared" si="1"/>
        <v>5856380</v>
      </c>
      <c r="G9" s="31">
        <f t="shared" si="1"/>
        <v>6064721</v>
      </c>
      <c r="H9" s="31">
        <f t="shared" si="1"/>
        <v>6064721</v>
      </c>
      <c r="I9" s="31">
        <f t="shared" si="1"/>
        <v>6064721</v>
      </c>
      <c r="J9" s="31">
        <f t="shared" si="1"/>
        <v>0</v>
      </c>
    </row>
    <row r="10" spans="1:11" s="111" customFormat="1" ht="34.5" customHeight="1" x14ac:dyDescent="0.3">
      <c r="A10" s="108" t="s">
        <v>131</v>
      </c>
      <c r="B10" s="109" t="s">
        <v>132</v>
      </c>
      <c r="C10" s="110">
        <v>346170</v>
      </c>
      <c r="D10" s="110">
        <v>0</v>
      </c>
      <c r="E10" s="110">
        <v>0</v>
      </c>
      <c r="F10" s="110">
        <v>0</v>
      </c>
      <c r="G10" s="110">
        <f>H10</f>
        <v>269700</v>
      </c>
      <c r="H10" s="110">
        <f>SUM(I10:J10)</f>
        <v>269700</v>
      </c>
      <c r="I10" s="110">
        <v>269700</v>
      </c>
      <c r="J10" s="110"/>
    </row>
    <row r="11" spans="1:11" s="111" customFormat="1" ht="34.5" customHeight="1" x14ac:dyDescent="0.3">
      <c r="A11" s="108" t="s">
        <v>104</v>
      </c>
      <c r="B11" s="109" t="s">
        <v>105</v>
      </c>
      <c r="C11" s="110">
        <v>5240000</v>
      </c>
      <c r="D11" s="110">
        <v>700000</v>
      </c>
      <c r="E11" s="110">
        <v>4887530</v>
      </c>
      <c r="F11" s="110">
        <v>4738387</v>
      </c>
      <c r="G11" s="110">
        <f t="shared" ref="G11:G18" si="2">H11</f>
        <v>29841</v>
      </c>
      <c r="H11" s="110">
        <f>SUM(I11:J11)</f>
        <v>29841</v>
      </c>
      <c r="I11" s="110">
        <v>29841</v>
      </c>
      <c r="J11" s="110"/>
    </row>
    <row r="12" spans="1:11" s="111" customFormat="1" ht="34.5" customHeight="1" x14ac:dyDescent="0.3">
      <c r="A12" s="108" t="s">
        <v>136</v>
      </c>
      <c r="B12" s="109" t="s">
        <v>137</v>
      </c>
      <c r="C12" s="110">
        <v>704897</v>
      </c>
      <c r="D12" s="110">
        <v>0</v>
      </c>
      <c r="E12" s="110">
        <v>606835</v>
      </c>
      <c r="F12" s="110">
        <v>417322</v>
      </c>
      <c r="G12" s="110">
        <f t="shared" ref="G12" si="3">H12</f>
        <v>74694</v>
      </c>
      <c r="H12" s="110">
        <f>SUM(I12:J12)</f>
        <v>74694</v>
      </c>
      <c r="I12" s="110">
        <f>74694</f>
        <v>74694</v>
      </c>
      <c r="J12" s="110"/>
    </row>
    <row r="13" spans="1:11" s="111" customFormat="1" ht="28.5" customHeight="1" x14ac:dyDescent="0.3">
      <c r="A13" s="108" t="s">
        <v>138</v>
      </c>
      <c r="B13" s="109" t="s">
        <v>139</v>
      </c>
      <c r="C13" s="110">
        <v>927845</v>
      </c>
      <c r="D13" s="110"/>
      <c r="E13" s="110">
        <v>850458</v>
      </c>
      <c r="F13" s="110">
        <v>0</v>
      </c>
      <c r="G13" s="110">
        <f t="shared" si="2"/>
        <v>764038</v>
      </c>
      <c r="H13" s="110">
        <f t="shared" ref="H13:H18" si="4">SUM(I13:J13)</f>
        <v>764038</v>
      </c>
      <c r="I13" s="110">
        <v>764038</v>
      </c>
      <c r="J13" s="110"/>
    </row>
    <row r="14" spans="1:11" s="111" customFormat="1" ht="30" customHeight="1" x14ac:dyDescent="0.3">
      <c r="A14" s="108" t="s">
        <v>140</v>
      </c>
      <c r="B14" s="109" t="s">
        <v>141</v>
      </c>
      <c r="C14" s="110">
        <v>4795000</v>
      </c>
      <c r="D14" s="110"/>
      <c r="E14" s="110">
        <v>0</v>
      </c>
      <c r="F14" s="110">
        <v>0</v>
      </c>
      <c r="G14" s="110">
        <f t="shared" si="2"/>
        <v>3343218</v>
      </c>
      <c r="H14" s="110">
        <f t="shared" si="4"/>
        <v>3343218</v>
      </c>
      <c r="I14" s="110">
        <v>3343218</v>
      </c>
      <c r="J14" s="110"/>
    </row>
    <row r="15" spans="1:11" s="111" customFormat="1" ht="38.25" customHeight="1" x14ac:dyDescent="0.3">
      <c r="A15" s="108" t="s">
        <v>142</v>
      </c>
      <c r="B15" s="109" t="s">
        <v>143</v>
      </c>
      <c r="C15" s="110">
        <v>2985875</v>
      </c>
      <c r="D15" s="110"/>
      <c r="E15" s="110">
        <v>0</v>
      </c>
      <c r="F15" s="110">
        <v>0</v>
      </c>
      <c r="G15" s="110">
        <f t="shared" si="2"/>
        <v>1225737</v>
      </c>
      <c r="H15" s="110">
        <f t="shared" si="4"/>
        <v>1225737</v>
      </c>
      <c r="I15" s="110">
        <v>1225737</v>
      </c>
      <c r="J15" s="110"/>
    </row>
    <row r="16" spans="1:11" s="111" customFormat="1" ht="38.25" customHeight="1" x14ac:dyDescent="0.3">
      <c r="A16" s="108" t="s">
        <v>144</v>
      </c>
      <c r="B16" s="109" t="s">
        <v>149</v>
      </c>
      <c r="C16" s="110">
        <v>150000</v>
      </c>
      <c r="D16" s="110"/>
      <c r="E16" s="110">
        <v>127773</v>
      </c>
      <c r="F16" s="110">
        <v>100000</v>
      </c>
      <c r="G16" s="110">
        <f t="shared" si="2"/>
        <v>27773</v>
      </c>
      <c r="H16" s="110">
        <f t="shared" si="4"/>
        <v>27773</v>
      </c>
      <c r="I16" s="110">
        <v>27773</v>
      </c>
      <c r="J16" s="110"/>
    </row>
    <row r="17" spans="1:10" s="111" customFormat="1" ht="33.75" customHeight="1" x14ac:dyDescent="0.3">
      <c r="A17" s="108" t="s">
        <v>145</v>
      </c>
      <c r="B17" s="109" t="s">
        <v>146</v>
      </c>
      <c r="C17" s="110">
        <v>1500000</v>
      </c>
      <c r="D17" s="110"/>
      <c r="E17" s="110">
        <v>800000</v>
      </c>
      <c r="F17" s="110">
        <v>600671</v>
      </c>
      <c r="G17" s="110">
        <f t="shared" si="2"/>
        <v>28697</v>
      </c>
      <c r="H17" s="110">
        <f t="shared" si="4"/>
        <v>28697</v>
      </c>
      <c r="I17" s="110">
        <v>28697</v>
      </c>
      <c r="J17" s="110"/>
    </row>
    <row r="18" spans="1:10" s="115" customFormat="1" ht="39" customHeight="1" x14ac:dyDescent="0.3">
      <c r="A18" s="112" t="s">
        <v>147</v>
      </c>
      <c r="B18" s="113" t="s">
        <v>148</v>
      </c>
      <c r="C18" s="114">
        <v>3200000</v>
      </c>
      <c r="D18" s="114"/>
      <c r="E18" s="114">
        <v>3020000</v>
      </c>
      <c r="F18" s="114">
        <v>0</v>
      </c>
      <c r="G18" s="114">
        <f t="shared" si="2"/>
        <v>301023</v>
      </c>
      <c r="H18" s="114">
        <f t="shared" si="4"/>
        <v>301023</v>
      </c>
      <c r="I18" s="114">
        <v>301023</v>
      </c>
      <c r="J18" s="114"/>
    </row>
    <row r="19" spans="1:10" s="106" customFormat="1" ht="19.2" customHeight="1" x14ac:dyDescent="0.3">
      <c r="A19" s="107" t="s">
        <v>102</v>
      </c>
      <c r="B19" s="107"/>
      <c r="C19" s="31"/>
      <c r="D19" s="31"/>
      <c r="E19" s="31"/>
      <c r="F19" s="31"/>
      <c r="G19" s="31"/>
      <c r="H19" s="31"/>
      <c r="I19" s="31"/>
      <c r="J19" s="31"/>
    </row>
    <row r="20" spans="1:10" s="82" customFormat="1" ht="19.2" customHeight="1" x14ac:dyDescent="0.3">
      <c r="A20" s="116" t="s">
        <v>79</v>
      </c>
      <c r="B20" s="116"/>
      <c r="C20" s="25"/>
      <c r="D20" s="25"/>
      <c r="E20" s="25"/>
      <c r="F20" s="25"/>
      <c r="G20" s="25"/>
      <c r="H20" s="25"/>
      <c r="I20" s="25"/>
      <c r="J20" s="25"/>
    </row>
    <row r="21" spans="1:10" s="106" customFormat="1" ht="19.2" customHeight="1" x14ac:dyDescent="0.3">
      <c r="A21" s="107" t="s">
        <v>103</v>
      </c>
      <c r="B21" s="107"/>
      <c r="C21" s="31">
        <f t="shared" ref="C21:I21" si="5">C22</f>
        <v>0</v>
      </c>
      <c r="D21" s="31">
        <f t="shared" si="5"/>
        <v>0</v>
      </c>
      <c r="E21" s="31">
        <f t="shared" si="5"/>
        <v>0</v>
      </c>
      <c r="F21" s="31">
        <f t="shared" si="5"/>
        <v>0</v>
      </c>
      <c r="G21" s="31">
        <f t="shared" si="5"/>
        <v>0</v>
      </c>
      <c r="H21" s="31">
        <f t="shared" si="5"/>
        <v>0</v>
      </c>
      <c r="I21" s="31">
        <f t="shared" si="5"/>
        <v>0</v>
      </c>
      <c r="J21" s="31"/>
    </row>
    <row r="22" spans="1:10" s="82" customFormat="1" ht="19.2" hidden="1" customHeight="1" x14ac:dyDescent="0.3">
      <c r="A22" s="117"/>
      <c r="B22" s="118"/>
      <c r="C22" s="25"/>
      <c r="D22" s="25"/>
      <c r="E22" s="25"/>
      <c r="F22" s="25"/>
      <c r="G22" s="25"/>
      <c r="H22" s="25"/>
      <c r="I22" s="25"/>
      <c r="J22" s="25"/>
    </row>
    <row r="23" spans="1:10" s="82" customFormat="1" ht="19.2" hidden="1" customHeight="1" x14ac:dyDescent="0.3">
      <c r="A23" s="116"/>
      <c r="B23" s="116"/>
      <c r="C23" s="25"/>
      <c r="D23" s="25"/>
      <c r="E23" s="25"/>
      <c r="F23" s="25"/>
      <c r="G23" s="25"/>
      <c r="H23" s="25"/>
      <c r="I23" s="25"/>
      <c r="J23" s="25"/>
    </row>
    <row r="24" spans="1:10" s="82" customFormat="1" ht="19.2" customHeight="1" x14ac:dyDescent="0.3">
      <c r="A24" s="116" t="s">
        <v>79</v>
      </c>
      <c r="B24" s="116"/>
      <c r="C24" s="25"/>
      <c r="D24" s="25"/>
      <c r="E24" s="25"/>
      <c r="F24" s="25"/>
      <c r="G24" s="25">
        <f t="shared" ref="G24" si="6">SUM(H24:J24)</f>
        <v>0</v>
      </c>
      <c r="H24" s="25"/>
      <c r="I24" s="25"/>
      <c r="J24" s="25"/>
    </row>
    <row r="25" spans="1:10" s="82" customFormat="1" ht="19.2" customHeight="1" x14ac:dyDescent="0.3">
      <c r="A25" s="116"/>
      <c r="B25" s="116"/>
      <c r="C25" s="25"/>
      <c r="D25" s="25"/>
      <c r="E25" s="25"/>
      <c r="F25" s="25"/>
      <c r="G25" s="25"/>
      <c r="H25" s="25"/>
      <c r="I25" s="25"/>
      <c r="J25" s="25"/>
    </row>
    <row r="26" spans="1:10" s="82" customFormat="1" ht="19.2" customHeight="1" x14ac:dyDescent="0.3">
      <c r="A26" s="119"/>
      <c r="B26" s="119"/>
      <c r="C26" s="120"/>
      <c r="D26" s="62"/>
      <c r="E26" s="62"/>
      <c r="F26" s="62"/>
      <c r="G26" s="62"/>
      <c r="H26" s="62"/>
      <c r="I26" s="62"/>
      <c r="J26" s="62"/>
    </row>
    <row r="27" spans="1:10" s="82" customFormat="1" ht="15.6" x14ac:dyDescent="0.3">
      <c r="A27" s="121" t="s">
        <v>80</v>
      </c>
    </row>
    <row r="28" spans="1:10" s="82" customFormat="1" ht="15.6" x14ac:dyDescent="0.3">
      <c r="A28" s="121"/>
    </row>
  </sheetData>
  <mergeCells count="13">
    <mergeCell ref="A1:B1"/>
    <mergeCell ref="A2:J2"/>
    <mergeCell ref="A3:J3"/>
    <mergeCell ref="H1:J1"/>
    <mergeCell ref="A5:A7"/>
    <mergeCell ref="B5:B7"/>
    <mergeCell ref="C5:D6"/>
    <mergeCell ref="E5:E7"/>
    <mergeCell ref="F5:F7"/>
    <mergeCell ref="G5:J5"/>
    <mergeCell ref="G6:G7"/>
    <mergeCell ref="H6:H7"/>
    <mergeCell ref="I6:J6"/>
  </mergeCells>
  <pageMargins left="0.25" right="0.25" top="0.33" bottom="0.28000000000000003"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4"/>
  <sheetViews>
    <sheetView workbookViewId="0">
      <selection activeCell="S11" sqref="S11"/>
    </sheetView>
  </sheetViews>
  <sheetFormatPr defaultRowHeight="14.4" x14ac:dyDescent="0.3"/>
  <cols>
    <col min="1" max="1" width="45.5546875" customWidth="1"/>
    <col min="2" max="3" width="10.6640625" hidden="1" customWidth="1"/>
    <col min="4" max="4" width="10" hidden="1" customWidth="1"/>
    <col min="5" max="6" width="10.44140625" hidden="1" customWidth="1"/>
    <col min="7" max="7" width="10.109375" hidden="1" customWidth="1"/>
    <col min="8" max="13" width="10.88671875" customWidth="1"/>
    <col min="14" max="14" width="9.109375" customWidth="1"/>
  </cols>
  <sheetData>
    <row r="1" spans="1:15" s="2" customFormat="1" ht="19.95" customHeight="1" x14ac:dyDescent="0.3">
      <c r="A1" s="7" t="s">
        <v>100</v>
      </c>
      <c r="B1" s="1"/>
      <c r="E1" s="1"/>
      <c r="H1" s="73"/>
      <c r="I1" s="73"/>
      <c r="J1" s="73"/>
      <c r="K1" s="73"/>
      <c r="L1" s="73"/>
      <c r="M1" s="73"/>
    </row>
    <row r="2" spans="1:15" s="2" customFormat="1" ht="15.6" x14ac:dyDescent="0.3">
      <c r="A2" s="70" t="s">
        <v>124</v>
      </c>
      <c r="B2" s="70"/>
      <c r="C2" s="70"/>
      <c r="D2" s="70"/>
      <c r="E2" s="70"/>
      <c r="F2" s="70"/>
      <c r="G2" s="70"/>
      <c r="H2" s="70"/>
      <c r="I2" s="70"/>
      <c r="J2" s="70"/>
      <c r="K2" s="70"/>
      <c r="L2" s="70"/>
      <c r="M2" s="70"/>
      <c r="N2" s="70"/>
      <c r="O2" s="70"/>
    </row>
    <row r="3" spans="1:15" s="2" customFormat="1" ht="15.6" x14ac:dyDescent="0.3">
      <c r="A3" s="71" t="s">
        <v>129</v>
      </c>
      <c r="B3" s="71"/>
      <c r="C3" s="71"/>
      <c r="D3" s="71"/>
      <c r="E3" s="71"/>
      <c r="F3" s="71"/>
      <c r="G3" s="71"/>
      <c r="H3" s="71"/>
      <c r="I3" s="71"/>
      <c r="J3" s="71"/>
      <c r="K3" s="71"/>
      <c r="L3" s="71"/>
      <c r="M3" s="71"/>
      <c r="N3" s="71"/>
      <c r="O3" s="71"/>
    </row>
    <row r="4" spans="1:15" s="2" customFormat="1" ht="15.6" x14ac:dyDescent="0.3">
      <c r="A4" s="4"/>
      <c r="F4" s="79" t="s">
        <v>1</v>
      </c>
      <c r="G4" s="79"/>
      <c r="I4" s="79"/>
      <c r="J4" s="79"/>
      <c r="L4" s="79"/>
      <c r="M4" s="79"/>
      <c r="N4" s="79" t="s">
        <v>1</v>
      </c>
      <c r="O4" s="79"/>
    </row>
    <row r="5" spans="1:15" s="14" customFormat="1" ht="33.75" customHeight="1" x14ac:dyDescent="0.3">
      <c r="A5" s="77" t="s">
        <v>2</v>
      </c>
      <c r="B5" s="77" t="s">
        <v>110</v>
      </c>
      <c r="C5" s="77"/>
      <c r="D5" s="77"/>
      <c r="E5" s="77" t="s">
        <v>107</v>
      </c>
      <c r="F5" s="77"/>
      <c r="G5" s="77"/>
      <c r="H5" s="77" t="s">
        <v>125</v>
      </c>
      <c r="I5" s="77"/>
      <c r="J5" s="77"/>
      <c r="K5" s="77" t="s">
        <v>126</v>
      </c>
      <c r="L5" s="77"/>
      <c r="M5" s="77"/>
      <c r="N5" s="80" t="s">
        <v>112</v>
      </c>
      <c r="O5" s="80"/>
    </row>
    <row r="6" spans="1:15" s="14" customFormat="1" ht="46.8" x14ac:dyDescent="0.3">
      <c r="A6" s="77"/>
      <c r="B6" s="28" t="s">
        <v>81</v>
      </c>
      <c r="C6" s="28" t="s">
        <v>82</v>
      </c>
      <c r="D6" s="28" t="s">
        <v>83</v>
      </c>
      <c r="E6" s="28" t="s">
        <v>81</v>
      </c>
      <c r="F6" s="28" t="s">
        <v>82</v>
      </c>
      <c r="G6" s="28" t="s">
        <v>83</v>
      </c>
      <c r="H6" s="28" t="s">
        <v>81</v>
      </c>
      <c r="I6" s="28" t="s">
        <v>82</v>
      </c>
      <c r="J6" s="28" t="s">
        <v>83</v>
      </c>
      <c r="K6" s="28" t="s">
        <v>81</v>
      </c>
      <c r="L6" s="28" t="s">
        <v>82</v>
      </c>
      <c r="M6" s="28" t="s">
        <v>83</v>
      </c>
      <c r="N6" s="44" t="s">
        <v>81</v>
      </c>
      <c r="O6" s="44" t="s">
        <v>82</v>
      </c>
    </row>
    <row r="7" spans="1:15" s="15" customFormat="1" ht="15.6" x14ac:dyDescent="0.3">
      <c r="A7" s="43" t="s">
        <v>49</v>
      </c>
      <c r="B7" s="45">
        <f t="shared" ref="B7:I7" si="0">SUM(B8+B12)</f>
        <v>56832</v>
      </c>
      <c r="C7" s="45">
        <f t="shared" si="0"/>
        <v>56832</v>
      </c>
      <c r="D7" s="45">
        <f t="shared" si="0"/>
        <v>0</v>
      </c>
      <c r="E7" s="45">
        <f t="shared" si="0"/>
        <v>42880</v>
      </c>
      <c r="F7" s="45">
        <f t="shared" si="0"/>
        <v>42880</v>
      </c>
      <c r="G7" s="45">
        <f t="shared" si="0"/>
        <v>0</v>
      </c>
      <c r="H7" s="45">
        <f t="shared" si="0"/>
        <v>42400</v>
      </c>
      <c r="I7" s="45">
        <f t="shared" si="0"/>
        <v>42400</v>
      </c>
      <c r="J7" s="45"/>
      <c r="K7" s="45">
        <f>SUM(K8+K12)</f>
        <v>50211</v>
      </c>
      <c r="L7" s="45">
        <f>SUM(L8+L12)</f>
        <v>49482</v>
      </c>
      <c r="M7" s="45">
        <f>SUM(M8+M12)</f>
        <v>729</v>
      </c>
      <c r="N7" s="46">
        <f>K7/H7*100</f>
        <v>118.42216981132077</v>
      </c>
      <c r="O7" s="46">
        <f>L7/I7*100</f>
        <v>116.70283018867924</v>
      </c>
    </row>
    <row r="8" spans="1:15" s="15" customFormat="1" ht="15.6" x14ac:dyDescent="0.3">
      <c r="A8" s="19" t="s">
        <v>84</v>
      </c>
      <c r="B8" s="47">
        <f t="shared" ref="B8:H8" si="1">SUM(B9:B11)</f>
        <v>56832</v>
      </c>
      <c r="C8" s="47">
        <f t="shared" si="1"/>
        <v>56832</v>
      </c>
      <c r="D8" s="47">
        <f t="shared" si="1"/>
        <v>0</v>
      </c>
      <c r="E8" s="47">
        <f t="shared" si="1"/>
        <v>42880</v>
      </c>
      <c r="F8" s="47">
        <f t="shared" si="1"/>
        <v>42880</v>
      </c>
      <c r="G8" s="47">
        <f t="shared" si="1"/>
        <v>0</v>
      </c>
      <c r="H8" s="47">
        <f t="shared" si="1"/>
        <v>42400</v>
      </c>
      <c r="I8" s="47">
        <f>SUM(I9:I11)</f>
        <v>42400</v>
      </c>
      <c r="J8" s="47"/>
      <c r="K8" s="47">
        <f>SUM(K9:K11)</f>
        <v>50211</v>
      </c>
      <c r="L8" s="47">
        <f>SUM(L9:L11)</f>
        <v>49482</v>
      </c>
      <c r="M8" s="47">
        <f>SUM(M9:M11)</f>
        <v>729</v>
      </c>
      <c r="N8" s="48">
        <f t="shared" ref="N8:N11" si="2">K8/H8*100</f>
        <v>118.42216981132077</v>
      </c>
      <c r="O8" s="48">
        <f t="shared" ref="O8:O11" si="3">L8/I8*100</f>
        <v>116.70283018867924</v>
      </c>
    </row>
    <row r="9" spans="1:15" s="14" customFormat="1" ht="15.6" x14ac:dyDescent="0.3">
      <c r="A9" s="16" t="s">
        <v>97</v>
      </c>
      <c r="B9" s="53">
        <v>30300</v>
      </c>
      <c r="C9" s="53">
        <f t="shared" ref="C9:C11" si="4">B9</f>
        <v>30300</v>
      </c>
      <c r="D9" s="53">
        <f t="shared" ref="D9:D11" si="5">B9-C9</f>
        <v>0</v>
      </c>
      <c r="E9" s="53">
        <v>16410</v>
      </c>
      <c r="F9" s="53">
        <v>16410</v>
      </c>
      <c r="G9" s="53">
        <f t="shared" ref="G9:G11" si="6">E9-F9</f>
        <v>0</v>
      </c>
      <c r="H9" s="53">
        <v>14500</v>
      </c>
      <c r="I9" s="53">
        <v>14500</v>
      </c>
      <c r="J9" s="53">
        <f t="shared" ref="J9:J11" si="7">H9-I9</f>
        <v>0</v>
      </c>
      <c r="K9" s="53">
        <v>12883</v>
      </c>
      <c r="L9" s="53">
        <f>K9-729</f>
        <v>12154</v>
      </c>
      <c r="M9" s="53">
        <f t="shared" ref="M9:M11" si="8">K9-L9</f>
        <v>729</v>
      </c>
      <c r="N9" s="54">
        <f t="shared" si="2"/>
        <v>88.848275862068974</v>
      </c>
      <c r="O9" s="54">
        <f t="shared" si="3"/>
        <v>83.820689655172416</v>
      </c>
    </row>
    <row r="10" spans="1:15" s="14" customFormat="1" ht="15.6" x14ac:dyDescent="0.3">
      <c r="A10" s="16" t="s">
        <v>98</v>
      </c>
      <c r="B10" s="53">
        <v>14472</v>
      </c>
      <c r="C10" s="53">
        <f t="shared" si="4"/>
        <v>14472</v>
      </c>
      <c r="D10" s="53">
        <f t="shared" si="5"/>
        <v>0</v>
      </c>
      <c r="E10" s="53">
        <v>13130</v>
      </c>
      <c r="F10" s="53">
        <v>13130</v>
      </c>
      <c r="G10" s="53">
        <f t="shared" si="6"/>
        <v>0</v>
      </c>
      <c r="H10" s="53">
        <v>13500</v>
      </c>
      <c r="I10" s="53">
        <v>13500</v>
      </c>
      <c r="J10" s="53">
        <f t="shared" si="7"/>
        <v>0</v>
      </c>
      <c r="K10" s="53">
        <v>20528</v>
      </c>
      <c r="L10" s="53">
        <f>K10</f>
        <v>20528</v>
      </c>
      <c r="M10" s="53">
        <f t="shared" si="8"/>
        <v>0</v>
      </c>
      <c r="N10" s="54">
        <f t="shared" si="2"/>
        <v>152.05925925925925</v>
      </c>
      <c r="O10" s="54">
        <f t="shared" si="3"/>
        <v>152.05925925925925</v>
      </c>
    </row>
    <row r="11" spans="1:15" s="14" customFormat="1" ht="15.6" x14ac:dyDescent="0.3">
      <c r="A11" s="16" t="s">
        <v>99</v>
      </c>
      <c r="B11" s="53">
        <v>12060</v>
      </c>
      <c r="C11" s="53">
        <f t="shared" si="4"/>
        <v>12060</v>
      </c>
      <c r="D11" s="53">
        <f t="shared" si="5"/>
        <v>0</v>
      </c>
      <c r="E11" s="53">
        <v>13340</v>
      </c>
      <c r="F11" s="53">
        <v>13340</v>
      </c>
      <c r="G11" s="53">
        <f t="shared" si="6"/>
        <v>0</v>
      </c>
      <c r="H11" s="53">
        <v>14400</v>
      </c>
      <c r="I11" s="53">
        <f>H11</f>
        <v>14400</v>
      </c>
      <c r="J11" s="53">
        <f t="shared" si="7"/>
        <v>0</v>
      </c>
      <c r="K11" s="53">
        <v>16800</v>
      </c>
      <c r="L11" s="53">
        <f t="shared" ref="L11" si="9">K11</f>
        <v>16800</v>
      </c>
      <c r="M11" s="53">
        <f t="shared" si="8"/>
        <v>0</v>
      </c>
      <c r="N11" s="54">
        <f t="shared" si="2"/>
        <v>116.66666666666667</v>
      </c>
      <c r="O11" s="54">
        <f t="shared" si="3"/>
        <v>116.66666666666667</v>
      </c>
    </row>
    <row r="12" spans="1:15" s="14" customFormat="1" ht="15.6" x14ac:dyDescent="0.3">
      <c r="A12" s="16" t="s">
        <v>85</v>
      </c>
      <c r="B12" s="53"/>
      <c r="C12" s="53"/>
      <c r="D12" s="53"/>
      <c r="E12" s="53"/>
      <c r="F12" s="53"/>
      <c r="G12" s="53"/>
      <c r="H12" s="53"/>
      <c r="I12" s="53"/>
      <c r="J12" s="53"/>
      <c r="K12" s="53"/>
      <c r="L12" s="53"/>
      <c r="M12" s="53"/>
      <c r="N12" s="49"/>
      <c r="O12" s="49"/>
    </row>
    <row r="13" spans="1:15" s="14" customFormat="1" ht="15.6" x14ac:dyDescent="0.3">
      <c r="A13" s="16" t="s">
        <v>86</v>
      </c>
      <c r="B13" s="9"/>
      <c r="C13" s="9"/>
      <c r="D13" s="9"/>
      <c r="E13" s="9"/>
      <c r="F13" s="9"/>
      <c r="G13" s="9"/>
      <c r="H13" s="9"/>
      <c r="I13" s="9"/>
      <c r="J13" s="9"/>
      <c r="K13" s="9"/>
      <c r="L13" s="9"/>
      <c r="M13" s="9"/>
      <c r="N13" s="49"/>
      <c r="O13" s="49"/>
    </row>
    <row r="14" spans="1:15" s="14" customFormat="1" ht="15.6" x14ac:dyDescent="0.3">
      <c r="A14" s="16" t="s">
        <v>87</v>
      </c>
      <c r="B14" s="9"/>
      <c r="C14" s="9"/>
      <c r="D14" s="9"/>
      <c r="E14" s="9"/>
      <c r="F14" s="9"/>
      <c r="G14" s="9"/>
      <c r="H14" s="9"/>
      <c r="I14" s="9"/>
      <c r="J14" s="9"/>
      <c r="K14" s="9"/>
      <c r="L14" s="9"/>
      <c r="M14" s="9"/>
      <c r="N14" s="49"/>
      <c r="O14" s="49"/>
    </row>
    <row r="15" spans="1:15" s="14" customFormat="1" ht="15.6" x14ac:dyDescent="0.3">
      <c r="A15" s="16" t="s">
        <v>88</v>
      </c>
      <c r="B15" s="9"/>
      <c r="C15" s="9"/>
      <c r="D15" s="9"/>
      <c r="E15" s="9"/>
      <c r="F15" s="9"/>
      <c r="G15" s="9"/>
      <c r="H15" s="9"/>
      <c r="I15" s="9"/>
      <c r="J15" s="9"/>
      <c r="K15" s="9"/>
      <c r="L15" s="9"/>
      <c r="M15" s="9"/>
      <c r="N15" s="49"/>
      <c r="O15" s="49"/>
    </row>
    <row r="16" spans="1:15" s="14" customFormat="1" ht="15.6" x14ac:dyDescent="0.3">
      <c r="A16" s="16" t="s">
        <v>89</v>
      </c>
      <c r="B16" s="9"/>
      <c r="C16" s="9"/>
      <c r="D16" s="9"/>
      <c r="E16" s="9"/>
      <c r="F16" s="9"/>
      <c r="G16" s="9"/>
      <c r="H16" s="9"/>
      <c r="I16" s="9"/>
      <c r="J16" s="9"/>
      <c r="K16" s="9"/>
      <c r="L16" s="9"/>
      <c r="M16" s="9"/>
      <c r="N16" s="49"/>
      <c r="O16" s="49"/>
    </row>
    <row r="17" spans="1:15" s="14" customFormat="1" ht="15.6" x14ac:dyDescent="0.3">
      <c r="A17" s="16" t="s">
        <v>38</v>
      </c>
      <c r="B17" s="9"/>
      <c r="C17" s="9"/>
      <c r="D17" s="9"/>
      <c r="E17" s="9"/>
      <c r="F17" s="9"/>
      <c r="G17" s="9"/>
      <c r="H17" s="9"/>
      <c r="I17" s="9"/>
      <c r="J17" s="9"/>
      <c r="K17" s="9"/>
      <c r="L17" s="9"/>
      <c r="M17" s="9"/>
      <c r="N17" s="49"/>
      <c r="O17" s="49"/>
    </row>
    <row r="18" spans="1:15" s="14" customFormat="1" ht="15.6" x14ac:dyDescent="0.3">
      <c r="A18" s="17"/>
      <c r="B18" s="18"/>
      <c r="C18" s="18"/>
      <c r="D18" s="18"/>
      <c r="E18" s="18"/>
      <c r="F18" s="18"/>
      <c r="G18" s="18"/>
      <c r="H18" s="18"/>
      <c r="I18" s="18"/>
      <c r="J18" s="18"/>
      <c r="K18" s="18"/>
      <c r="L18" s="18"/>
      <c r="M18" s="18"/>
      <c r="N18" s="50"/>
      <c r="O18" s="50"/>
    </row>
    <row r="19" spans="1:15" s="2" customFormat="1" ht="15.6" x14ac:dyDescent="0.3">
      <c r="A19" s="6" t="s">
        <v>90</v>
      </c>
    </row>
    <row r="20" spans="1:15" s="2" customFormat="1" ht="15.6" x14ac:dyDescent="0.3">
      <c r="A20" s="6" t="s">
        <v>91</v>
      </c>
    </row>
    <row r="21" spans="1:15" s="2" customFormat="1" ht="15.6" x14ac:dyDescent="0.3"/>
    <row r="22" spans="1:15" s="2" customFormat="1" ht="15.6" x14ac:dyDescent="0.3"/>
    <row r="23" spans="1:15" s="2" customFormat="1" ht="15.6" x14ac:dyDescent="0.3"/>
    <row r="24" spans="1:15" s="2" customFormat="1" ht="15.6" x14ac:dyDescent="0.3"/>
  </sheetData>
  <mergeCells count="14">
    <mergeCell ref="K1:M1"/>
    <mergeCell ref="L4:M4"/>
    <mergeCell ref="K5:M5"/>
    <mergeCell ref="F4:G4"/>
    <mergeCell ref="N5:O5"/>
    <mergeCell ref="A2:O2"/>
    <mergeCell ref="A3:O3"/>
    <mergeCell ref="N4:O4"/>
    <mergeCell ref="H1:J1"/>
    <mergeCell ref="A5:A6"/>
    <mergeCell ref="E5:G5"/>
    <mergeCell ref="H5:J5"/>
    <mergeCell ref="I4:J4"/>
    <mergeCell ref="B5:D5"/>
  </mergeCells>
  <pageMargins left="0.92" right="0.24" top="0.51"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Bieu so 103</vt:lpstr>
      <vt:lpstr>Bieu so 104</vt:lpstr>
      <vt:lpstr>Bieu so 105</vt:lpstr>
      <vt:lpstr>Bieu so 106</vt:lpstr>
      <vt:lpstr>Bieu so 107</vt:lpstr>
      <vt:lpstr>'Bieu so 104'!Print_Area</vt:lpstr>
      <vt:lpstr>'Bieu so 105'!Print_Area</vt:lpstr>
      <vt:lpstr>'Bieu so 107'!Print_Area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2022-08-08T00:36:51Z</cp:lastPrinted>
  <dcterms:created xsi:type="dcterms:W3CDTF">2018-10-08T07:56:58Z</dcterms:created>
  <dcterms:modified xsi:type="dcterms:W3CDTF">2022-10-24T01:28:45Z</dcterms:modified>
</cp:coreProperties>
</file>