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30" windowWidth="17175" windowHeight="7110"/>
  </bookViews>
  <sheets>
    <sheet name="Bieu so 103" sheetId="1" r:id="rId1"/>
    <sheet name="Bieu so 104" sheetId="2" r:id="rId2"/>
    <sheet name="Bieu so 105" sheetId="6" r:id="rId3"/>
    <sheet name="Bieu so 106" sheetId="4" r:id="rId4"/>
    <sheet name="Bieu so 107" sheetId="5" r:id="rId5"/>
  </sheets>
  <definedNames>
    <definedName name="_xlnm.Print_Area" localSheetId="1">'Bieu so 104'!$A$1:$H$31</definedName>
    <definedName name="_xlnm.Print_Area" localSheetId="4">'Bieu so 107'!$A$1:$G$19</definedName>
  </definedNames>
  <calcPr calcId="144525"/>
</workbook>
</file>

<file path=xl/calcChain.xml><?xml version="1.0" encoding="utf-8"?>
<calcChain xmlns="http://schemas.openxmlformats.org/spreadsheetml/2006/main">
  <c r="E12" i="4" l="1"/>
  <c r="F12" i="4" s="1"/>
  <c r="D12" i="4"/>
  <c r="C12" i="4"/>
  <c r="G11" i="4"/>
  <c r="G10" i="4"/>
  <c r="H21" i="6" l="1"/>
  <c r="H8" i="6"/>
  <c r="H20" i="6"/>
  <c r="H19" i="6"/>
  <c r="C23" i="2" l="1"/>
  <c r="C22" i="2"/>
  <c r="D21" i="2" l="1"/>
  <c r="D27" i="2"/>
  <c r="D13" i="4" l="1"/>
  <c r="E13" i="4"/>
  <c r="F13" i="4"/>
  <c r="G13" i="4"/>
  <c r="H13" i="4"/>
  <c r="I13" i="4"/>
  <c r="J13" i="4"/>
  <c r="C13" i="4"/>
  <c r="H9" i="4"/>
  <c r="I9" i="4"/>
  <c r="J9" i="4"/>
  <c r="C9" i="4"/>
  <c r="G12" i="4"/>
  <c r="E9" i="4"/>
  <c r="D9" i="4"/>
  <c r="C11" i="6"/>
  <c r="C12" i="6"/>
  <c r="C13" i="6"/>
  <c r="C14" i="6"/>
  <c r="C15" i="6"/>
  <c r="C16" i="6"/>
  <c r="K12" i="6"/>
  <c r="K13" i="6"/>
  <c r="K14" i="6"/>
  <c r="K15" i="6"/>
  <c r="K17" i="6"/>
  <c r="K18" i="6"/>
  <c r="K19" i="6"/>
  <c r="K21" i="6"/>
  <c r="F14" i="6"/>
  <c r="F15" i="6"/>
  <c r="F16" i="6"/>
  <c r="C25" i="2"/>
  <c r="F9" i="4" l="1"/>
  <c r="I15" i="6"/>
  <c r="I14" i="6"/>
  <c r="D8" i="6"/>
  <c r="K20" i="6" s="1"/>
  <c r="J19" i="6"/>
  <c r="E8" i="6" l="1"/>
  <c r="C8" i="6" s="1"/>
  <c r="C11" i="5"/>
  <c r="C12" i="5"/>
  <c r="F11" i="5"/>
  <c r="F12" i="5"/>
  <c r="F10" i="5"/>
  <c r="C10" i="6" l="1"/>
  <c r="C21" i="2"/>
  <c r="C16" i="2"/>
  <c r="D31" i="2"/>
  <c r="C15" i="2" l="1"/>
  <c r="G10" i="2"/>
  <c r="G11" i="2"/>
  <c r="G12" i="2"/>
  <c r="G17" i="2"/>
  <c r="G19" i="2"/>
  <c r="G22" i="2"/>
  <c r="H22" i="2"/>
  <c r="G25" i="2"/>
  <c r="G30" i="2"/>
  <c r="J10" i="6"/>
  <c r="G8" i="6"/>
  <c r="F24" i="6"/>
  <c r="K10" i="6"/>
  <c r="G9" i="4"/>
  <c r="F23" i="6" l="1"/>
  <c r="C23" i="6"/>
  <c r="F22" i="6"/>
  <c r="C22" i="6"/>
  <c r="F21" i="6"/>
  <c r="C21" i="6"/>
  <c r="F20" i="6"/>
  <c r="C20" i="6"/>
  <c r="F19" i="6"/>
  <c r="C19" i="6"/>
  <c r="F18" i="6"/>
  <c r="C18" i="6"/>
  <c r="F17" i="6"/>
  <c r="C17" i="6"/>
  <c r="F13" i="6"/>
  <c r="I13" i="6" s="1"/>
  <c r="F12" i="6"/>
  <c r="I12" i="6" s="1"/>
  <c r="F11" i="6"/>
  <c r="F10" i="6"/>
  <c r="K8" i="6"/>
  <c r="F30" i="2"/>
  <c r="I18" i="6" l="1"/>
  <c r="I21" i="6"/>
  <c r="I20" i="6"/>
  <c r="I17" i="6"/>
  <c r="I19" i="6"/>
  <c r="F8" i="6"/>
  <c r="I10" i="6"/>
  <c r="J8" i="6"/>
  <c r="H25" i="2"/>
  <c r="D14" i="2"/>
  <c r="D9" i="5"/>
  <c r="G9" i="5"/>
  <c r="D30" i="2"/>
  <c r="D29" i="2" s="1"/>
  <c r="C29" i="2"/>
  <c r="D19" i="2"/>
  <c r="D17" i="2"/>
  <c r="D13" i="2"/>
  <c r="D12" i="2"/>
  <c r="D10" i="2"/>
  <c r="I8" i="6" l="1"/>
  <c r="D16" i="2"/>
  <c r="D15" i="2" s="1"/>
  <c r="H30" i="2"/>
  <c r="G14" i="2"/>
  <c r="D11" i="2"/>
  <c r="D9" i="2" s="1"/>
  <c r="C9" i="2"/>
  <c r="C8" i="2" s="1"/>
  <c r="E16" i="2"/>
  <c r="G16" i="2" s="1"/>
  <c r="E21" i="2"/>
  <c r="G21" i="2" s="1"/>
  <c r="F29" i="2"/>
  <c r="H29" i="2" s="1"/>
  <c r="F19" i="2"/>
  <c r="H19" i="2" s="1"/>
  <c r="F17" i="2"/>
  <c r="H17" i="2" s="1"/>
  <c r="F11" i="2"/>
  <c r="F12" i="2"/>
  <c r="H12" i="2" s="1"/>
  <c r="F13" i="2"/>
  <c r="F10" i="2"/>
  <c r="H10" i="2" s="1"/>
  <c r="D6" i="1"/>
  <c r="D8" i="2" l="1"/>
  <c r="H11" i="2"/>
  <c r="F21" i="2"/>
  <c r="H21" i="2" s="1"/>
  <c r="E15" i="2"/>
  <c r="G15" i="2" s="1"/>
  <c r="F16" i="2"/>
  <c r="H16" i="2" s="1"/>
  <c r="E9" i="2"/>
  <c r="G9" i="2" s="1"/>
  <c r="F14" i="2"/>
  <c r="H14" i="2" s="1"/>
  <c r="J8" i="4"/>
  <c r="F15" i="2" l="1"/>
  <c r="H15" i="2" s="1"/>
  <c r="F9" i="2"/>
  <c r="H9" i="2" s="1"/>
  <c r="F8" i="2" l="1"/>
  <c r="H8" i="2" s="1"/>
  <c r="C8" i="5"/>
  <c r="C7" i="5" s="1"/>
  <c r="E8" i="5"/>
  <c r="F8" i="5"/>
  <c r="B8" i="5"/>
  <c r="B7" i="5" s="1"/>
  <c r="G10" i="5"/>
  <c r="G11" i="5"/>
  <c r="G12" i="5"/>
  <c r="D10" i="5"/>
  <c r="D11" i="5"/>
  <c r="D12" i="5"/>
  <c r="D16" i="4"/>
  <c r="D8" i="4" s="1"/>
  <c r="E16" i="4"/>
  <c r="E8" i="4" s="1"/>
  <c r="F16" i="4"/>
  <c r="F8" i="4" s="1"/>
  <c r="C16" i="4"/>
  <c r="C8" i="4" s="1"/>
  <c r="H16" i="4"/>
  <c r="H8" i="4" s="1"/>
  <c r="I16" i="4"/>
  <c r="I8" i="4" s="1"/>
  <c r="G16" i="4"/>
  <c r="G8" i="4" s="1"/>
  <c r="G19" i="4"/>
  <c r="E29" i="2"/>
  <c r="G29" i="2" s="1"/>
  <c r="B9" i="1"/>
  <c r="B6" i="1" s="1"/>
  <c r="F9" i="1" s="1"/>
  <c r="E7" i="5" l="1"/>
  <c r="F7" i="5"/>
  <c r="D8" i="5"/>
  <c r="D7" i="5" s="1"/>
  <c r="E8" i="2"/>
  <c r="G8" i="2" s="1"/>
</calcChain>
</file>

<file path=xl/sharedStrings.xml><?xml version="1.0" encoding="utf-8"?>
<sst xmlns="http://schemas.openxmlformats.org/spreadsheetml/2006/main" count="176" uniqueCount="135">
  <si>
    <t>Biểu số 103/CK TC-NSNN</t>
  </si>
  <si>
    <t>Đơn vị: 1000 đồng</t>
  </si>
  <si>
    <t>NỘI DUNG</t>
  </si>
  <si>
    <t>DỰ TOÁN</t>
  </si>
  <si>
    <t>NỘI DUNG CHI</t>
  </si>
  <si>
    <t>TỔNG SỐ THU</t>
  </si>
  <si>
    <t>TỔNG SỐ CHI</t>
  </si>
  <si>
    <t>I. Các khoản thu xã hưởng 100%</t>
  </si>
  <si>
    <t>I. Chi đầu tư phát triển</t>
  </si>
  <si>
    <t>II. Chi thường xuyên</t>
  </si>
  <si>
    <t xml:space="preserve">III. Thu bổ sung </t>
  </si>
  <si>
    <t>III. Dự phòng</t>
  </si>
  <si>
    <t>- Bổ sung cân đối</t>
  </si>
  <si>
    <t>- Bổ sung có mục tiêu</t>
  </si>
  <si>
    <t xml:space="preserve">IV. Thu chuyển nguồn </t>
  </si>
  <si>
    <t>Ghi chú: (1) Bao gồm 4 khoản thu từ thuế, lệ phí luật NSNN quy định cho ngân sách xã hưởng và những khoản thu ngân sách địa phương được hưởng có phân chia theo tỷ lệ phần trăm (%) cho xã</t>
  </si>
  <si>
    <t>STT</t>
  </si>
  <si>
    <t>SO SÁNH (%)</t>
  </si>
  <si>
    <t>THU NSNN</t>
  </si>
  <si>
    <t>THU NSX</t>
  </si>
  <si>
    <t>A</t>
  </si>
  <si>
    <t>B</t>
  </si>
  <si>
    <t>5=3/1</t>
  </si>
  <si>
    <t>6=4/2</t>
  </si>
  <si>
    <t>TỔNG THU</t>
  </si>
  <si>
    <t>I</t>
  </si>
  <si>
    <t xml:space="preserve">Các khoản thu 100% </t>
  </si>
  <si>
    <t>Phí, lệ phí</t>
  </si>
  <si>
    <t>Thu từ quỹ đất công ích và thu hoa lợi công sản khác</t>
  </si>
  <si>
    <t>Thu phạt, tịch thu khác theo quy định</t>
  </si>
  <si>
    <t>Đóng góp tự nguyện của các tổ chức, cá nhân</t>
  </si>
  <si>
    <t>Thu khác</t>
  </si>
  <si>
    <t>II</t>
  </si>
  <si>
    <t>Các khoản thu phân chia theo tỷ lệ phần trăm (%)</t>
  </si>
  <si>
    <t>Các khoản thu phân chia</t>
  </si>
  <si>
    <t>- Thuế sử dụng đất phi nông nghiệp</t>
  </si>
  <si>
    <t>- Lệ phí môn bài thu từ cá nhân, hộ kinh doanh</t>
  </si>
  <si>
    <t>- Lệ phí trước bạ nhà, đất</t>
  </si>
  <si>
    <t>2</t>
  </si>
  <si>
    <t>Các khoản thu phân chia khác do cấp tỉnh quy định</t>
  </si>
  <si>
    <t>…</t>
  </si>
  <si>
    <t>III</t>
  </si>
  <si>
    <t>Thu viện trợ không hoàn lại trực tiếp cho xã (nếu có)</t>
  </si>
  <si>
    <t>IV</t>
  </si>
  <si>
    <t>Thu chuyển nguồn</t>
  </si>
  <si>
    <t>V</t>
  </si>
  <si>
    <t>Thu kết dư ngân sách năm trước</t>
  </si>
  <si>
    <t>VI</t>
  </si>
  <si>
    <t>Thu bổ sung từ ngân sách cấp trên</t>
  </si>
  <si>
    <t>- Thu bổ sung cân đối</t>
  </si>
  <si>
    <t>- Thu bổ sung có mục tiêu</t>
  </si>
  <si>
    <t>TỔNG SỐ</t>
  </si>
  <si>
    <t>Biểu số 106/CK TC-NSNN</t>
  </si>
  <si>
    <t>Tên công trình</t>
  </si>
  <si>
    <t>Thời gian khởi công - hoàn thành</t>
  </si>
  <si>
    <t>Tổng dự toán được duyệt</t>
  </si>
  <si>
    <t>Tổng số</t>
  </si>
  <si>
    <t>Trong đó thanh toán khối lượng năm trước</t>
  </si>
  <si>
    <t>Chia theo nguồn vốn</t>
  </si>
  <si>
    <t>Trong đó nguồn đóng góp của dân</t>
  </si>
  <si>
    <t>Nguồn cân đối ngân sách</t>
  </si>
  <si>
    <t>Nguồn đóng góp</t>
  </si>
  <si>
    <t>Trong đó: hoàn thành trong năm</t>
  </si>
  <si>
    <t xml:space="preserve">Ghi chú: (1) Theo phân cấp của tỉnh </t>
  </si>
  <si>
    <t>THU</t>
  </si>
  <si>
    <t>CHI</t>
  </si>
  <si>
    <t>CHÊNH LỆCH (+) (-)</t>
  </si>
  <si>
    <t xml:space="preserve">1. Các quỹ tài chính nhà nước ngoài ngân sách </t>
  </si>
  <si>
    <t>2. Các hoạt động sự nghiệp</t>
  </si>
  <si>
    <t>+ Chợ</t>
  </si>
  <si>
    <t>+ Bến bãi</t>
  </si>
  <si>
    <t xml:space="preserve">+ </t>
  </si>
  <si>
    <t>+ …</t>
  </si>
  <si>
    <t>Ghi chú: Chênh lệch (+) thu lớn hơn chi</t>
  </si>
  <si>
    <t>Chênh lệch (-) thu nhỏ hơn chi</t>
  </si>
  <si>
    <r>
      <t xml:space="preserve">II. Các khoản thu phân chia theo tỷ lệ </t>
    </r>
    <r>
      <rPr>
        <vertAlign val="superscript"/>
        <sz val="12"/>
        <rFont val="Times New Roman"/>
        <family val="1"/>
      </rPr>
      <t>(1)</t>
    </r>
  </si>
  <si>
    <t>- Thuế GTGT và TNDN</t>
  </si>
  <si>
    <t>- Thu tiền cấp quyền sử dụng đất</t>
  </si>
  <si>
    <t>- Thuế tài nguyên, thuế TTĐB</t>
  </si>
  <si>
    <t>Quỹ Quốc phòng-An ninh</t>
  </si>
  <si>
    <t>Quỹ phòng chống thiên tai</t>
  </si>
  <si>
    <t>Quỹ Bảo trợ trẻ em</t>
  </si>
  <si>
    <t>Quỹ đền ơn đáp nghĩa</t>
  </si>
  <si>
    <t>UBND XÃ CẨM MINH</t>
  </si>
  <si>
    <t>1. Công trình đã hoàn thành quyết toán</t>
  </si>
  <si>
    <t>2. Công trình chuyển tiếp</t>
  </si>
  <si>
    <t>3. Công trình khởi công mới</t>
  </si>
  <si>
    <t>IV. Tiết kiệm 10% chi TX để cải cách tiền lương</t>
  </si>
  <si>
    <t xml:space="preserve"> - Cho thuê đất, mặt nước khác</t>
  </si>
  <si>
    <t>Biểu số 107/CK TC-NSNN</t>
  </si>
  <si>
    <t>ĐVT: 1000 đồng</t>
  </si>
  <si>
    <t>ĐẦU TƯ PHÁT TRIỂN</t>
  </si>
  <si>
    <t>THƯỜNG XUYÊN</t>
  </si>
  <si>
    <t>7=4/1</t>
  </si>
  <si>
    <t>8=5/2</t>
  </si>
  <si>
    <t>9=6/3</t>
  </si>
  <si>
    <t>TỔNG CHI</t>
  </si>
  <si>
    <t xml:space="preserve">Trong đó </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</si>
  <si>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</si>
  <si>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</si>
  <si>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</si>
  <si>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</si>
  <si>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</si>
  <si>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</si>
  <si>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</si>
  <si>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</si>
  <si>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 xml:space="preserve">Chi hoạt động của cơ quan quản lý Nhà nước, Đảng, đoàn thể </t>
  </si>
  <si>
    <t>Chi cho công tác xã hội</t>
  </si>
  <si>
    <t>Chi khác</t>
  </si>
  <si>
    <t>Dự phòng ngân sách</t>
  </si>
  <si>
    <t>Tiết kiệm chi TX</t>
  </si>
  <si>
    <t>Chi quốc phòng</t>
  </si>
  <si>
    <t>Chi an ninh và trật tự an toàn xã hội</t>
  </si>
  <si>
    <t>Trong đó: Hoàn thành trong năm</t>
  </si>
  <si>
    <t>CÂN ĐỐI NGÂN SÁCH XÃ NĂM 2022</t>
  </si>
  <si>
    <t>(Dự toán đã được Hội đồng nhân dân xã phê chuẩn)</t>
  </si>
  <si>
    <t>DỰ TOÁN THU NGÂN SÁCH XÃ NĂM 2022</t>
  </si>
  <si>
    <t>DỰ TOÁN CHI NGÂN SÁCH XÃ NĂM 2022</t>
  </si>
  <si>
    <r>
      <t>DỰ TOÁN CHI ĐẦU TƯ PHÁT TRIỂN</t>
    </r>
    <r>
      <rPr>
        <b/>
        <vertAlign val="superscript"/>
        <sz val="12"/>
        <color rgb="FF000000"/>
        <rFont val="Times New Roman"/>
        <family val="1"/>
      </rPr>
      <t>(1)</t>
    </r>
    <r>
      <rPr>
        <b/>
        <sz val="12"/>
        <color rgb="FF000000"/>
        <rFont val="Times New Roman"/>
        <family val="1"/>
      </rPr>
      <t xml:space="preserve"> NĂM 2022</t>
    </r>
  </si>
  <si>
    <t>KẾ HOẠCH THU, CHI CÁC HOẠT ĐỘNG TÀI CHÍNH KHÁC NĂM 2022</t>
  </si>
  <si>
    <t>THỰC HIỆN 
NĂM 2021</t>
  </si>
  <si>
    <t>DỰ TOÁN NĂM 2022</t>
  </si>
  <si>
    <t>- Tiền phạt chậm nộp thuế GTGT, TNDN</t>
  </si>
  <si>
    <t>Xong</t>
  </si>
  <si>
    <t>THỰC HIỆN NĂM 2021</t>
  </si>
  <si>
    <t>Giá trị thực hiện đến 31/12/2021</t>
  </si>
  <si>
    <t>Giá trị đã thanh toán đến 31/12/2021</t>
  </si>
  <si>
    <t>Dự toán năm 2022</t>
  </si>
  <si>
    <t>KẾ HOẠCH NĂM 2022</t>
  </si>
  <si>
    <t>Nâng cấp đường trục xã Cẩm Minh (đoạn 1)</t>
  </si>
  <si>
    <t>Nhà văn hóa thôn 5 xã Cẩm Minh</t>
  </si>
  <si>
    <t>03/03/2021-08/06/2021</t>
  </si>
  <si>
    <t>19/01/2021-16/06/2021</t>
  </si>
  <si>
    <t>01/03/2021 - 26/12/2021</t>
  </si>
  <si>
    <t>Đường GTNT, Rãnh thoát nước dân tự làm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</si>
</sst>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3" x14ac:knownFonts="1">
    <font>
      <sz val="11"/>
      <color theme="1"/>
      <name val="Calibri"/>
      <family val="2"/>
      <scheme val="minor"/>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vertAlign val="superscript"/>
      <sz val="12"/>
      <name val="Times New Roman"/>
      <family val="1"/>
    </font>
    <font>
      <sz val="12"/>
      <color rgb="FF000000"/>
      <name val="Times New Roman"/>
      <family val="1"/>
    </font>
    <font>
      <b/>
      <vertAlign val="superscript"/>
      <sz val="12"/>
      <color rgb="FF000000"/>
      <name val="Times New Roman"/>
      <family val="1"/>
    </font>
    <font>
      <sz val="11"/>
      <color theme="1"/>
      <name val="Calibri"/>
      <family val="2"/>
      <scheme val="minor"/>
    </font>
    <font>
      <b/>
      <sz val="12"/>
      <color theme="1"/>
      <name val="Times New Roman"/>
      <family val="1"/>
    </font>
    <font>
      <b/>
      <i/>
      <sz val="12"/>
      <name val="Times New Roman"/>
      <family val="1"/>
    </font>
    <font>
      <b/>
      <i/>
      <sz val="12"/>
      <color theme="1"/>
      <name val="Times New Roman"/>
      <family val="1"/>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rgb="FF000000"/>
      </right>
      <top style="dotted">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164" fontId="9" fillId="0" borderId="0" applyFont="0" applyFill="0" applyBorder="0" applyAlignment="0" applyProtection="0"/>
  </cellStyleXfs>
  <cellXfs count="120">
    <xf numFmtId="0" fontId="0" fillId="0" borderId="0" xfId="0"/>
    <xf numFmtId="0" fontId="1" fillId="0" borderId="0" xfId="0" applyFont="1" applyAlignment="1">
      <alignment horizontal="right" vertical="top" wrapText="1"/>
    </xf>
    <xf numFmtId="0" fontId="2" fillId="0" borderId="0" xfId="0" applyFont="1"/>
    <xf numFmtId="0" fontId="1" fillId="0" borderId="0" xfId="0" applyFont="1"/>
    <xf numFmtId="0" fontId="3" fillId="0" borderId="0" xfId="0" applyFont="1" applyAlignment="1">
      <alignment horizontal="right"/>
    </xf>
    <xf numFmtId="0" fontId="5" fillId="0" borderId="1" xfId="0" applyFont="1" applyBorder="1" applyAlignment="1">
      <alignment vertical="top" wrapText="1"/>
    </xf>
    <xf numFmtId="0" fontId="3" fillId="0" borderId="0" xfId="0" applyFont="1"/>
    <xf numFmtId="0" fontId="7" fillId="0" borderId="0" xfId="0" applyFont="1" applyAlignment="1">
      <alignment vertical="top" wrapText="1"/>
    </xf>
    <xf numFmtId="0" fontId="5" fillId="0" borderId="3" xfId="0" applyFont="1" applyBorder="1" applyAlignment="1">
      <alignment vertical="top" wrapText="1"/>
    </xf>
    <xf numFmtId="0" fontId="2" fillId="0" borderId="0" xfId="0" applyFont="1" applyAlignment="1">
      <alignment wrapText="1"/>
    </xf>
    <xf numFmtId="0" fontId="4" fillId="0" borderId="4"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4" xfId="0" applyFont="1" applyBorder="1" applyAlignment="1">
      <alignment horizontal="center" vertical="center" wrapText="1"/>
    </xf>
    <xf numFmtId="0" fontId="5" fillId="0" borderId="4" xfId="0" applyFont="1" applyBorder="1" applyAlignment="1">
      <alignment horizontal="center" vertical="top" wrapText="1"/>
    </xf>
    <xf numFmtId="165" fontId="5" fillId="0" borderId="1" xfId="1" applyNumberFormat="1" applyFont="1" applyBorder="1" applyAlignment="1">
      <alignment vertical="top" wrapText="1"/>
    </xf>
    <xf numFmtId="165" fontId="5" fillId="0" borderId="3" xfId="1" applyNumberFormat="1" applyFont="1" applyBorder="1" applyAlignment="1">
      <alignment vertical="top" wrapText="1"/>
    </xf>
    <xf numFmtId="165" fontId="4" fillId="0" borderId="1" xfId="1" applyNumberFormat="1" applyFont="1" applyBorder="1" applyAlignment="1">
      <alignment vertical="top" wrapText="1"/>
    </xf>
    <xf numFmtId="0" fontId="10" fillId="0" borderId="0" xfId="0" applyFont="1"/>
    <xf numFmtId="0" fontId="5" fillId="0" borderId="4" xfId="0" quotePrefix="1" applyFont="1" applyBorder="1" applyAlignment="1">
      <alignment vertical="top" wrapText="1"/>
    </xf>
    <xf numFmtId="165" fontId="5" fillId="0" borderId="7" xfId="1" applyNumberFormat="1" applyFont="1" applyBorder="1" applyAlignment="1">
      <alignment vertical="top" wrapText="1"/>
    </xf>
    <xf numFmtId="165" fontId="4" fillId="0" borderId="9" xfId="1" applyNumberFormat="1" applyFont="1" applyBorder="1" applyAlignment="1">
      <alignment vertical="top"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vertical="center"/>
    </xf>
    <xf numFmtId="0" fontId="10" fillId="0" borderId="0" xfId="0" applyFont="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4" fillId="0" borderId="6" xfId="0" applyFont="1" applyBorder="1" applyAlignment="1">
      <alignment vertical="top" wrapText="1"/>
    </xf>
    <xf numFmtId="0" fontId="4" fillId="0" borderId="4" xfId="0" applyFont="1" applyBorder="1" applyAlignment="1">
      <alignment vertical="center" wrapText="1"/>
    </xf>
    <xf numFmtId="0" fontId="5" fillId="0" borderId="9" xfId="0" applyFont="1" applyBorder="1" applyAlignment="1">
      <alignment vertical="top" wrapText="1"/>
    </xf>
    <xf numFmtId="165" fontId="5" fillId="0" borderId="9" xfId="1" applyNumberFormat="1" applyFont="1" applyBorder="1" applyAlignment="1">
      <alignment vertical="top" wrapText="1"/>
    </xf>
    <xf numFmtId="0" fontId="4" fillId="0" borderId="11" xfId="0" applyFont="1" applyBorder="1" applyAlignment="1">
      <alignment horizontal="center" vertical="center" wrapText="1"/>
    </xf>
    <xf numFmtId="165" fontId="4" fillId="0" borderId="8" xfId="1" applyNumberFormat="1" applyFont="1" applyBorder="1" applyAlignment="1">
      <alignment vertical="center" wrapText="1"/>
    </xf>
    <xf numFmtId="165" fontId="2" fillId="0" borderId="0" xfId="0" applyNumberFormat="1" applyFont="1"/>
    <xf numFmtId="165" fontId="5" fillId="0" borderId="1" xfId="1" applyNumberFormat="1" applyFont="1" applyFill="1" applyBorder="1" applyAlignment="1">
      <alignment vertical="top"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2" fillId="0" borderId="0" xfId="0" applyFont="1" applyFill="1"/>
    <xf numFmtId="0" fontId="5" fillId="0" borderId="2" xfId="0" applyFont="1" applyFill="1" applyBorder="1" applyAlignment="1">
      <alignment horizontal="center" wrapText="1"/>
    </xf>
    <xf numFmtId="165" fontId="5" fillId="0" borderId="1"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right"/>
    </xf>
    <xf numFmtId="0" fontId="5" fillId="0" borderId="8" xfId="0" applyFont="1" applyFill="1" applyBorder="1" applyAlignment="1">
      <alignment horizontal="center" vertic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wrapText="1"/>
    </xf>
    <xf numFmtId="165" fontId="4" fillId="0" borderId="1" xfId="1" applyNumberFormat="1" applyFont="1" applyFill="1" applyBorder="1" applyAlignment="1">
      <alignment vertical="top" wrapText="1"/>
    </xf>
    <xf numFmtId="0" fontId="4" fillId="0" borderId="1" xfId="0" applyFont="1" applyFill="1" applyBorder="1" applyAlignment="1">
      <alignment wrapText="1"/>
    </xf>
    <xf numFmtId="0" fontId="11" fillId="0" borderId="1" xfId="0" applyFont="1" applyFill="1" applyBorder="1" applyAlignment="1">
      <alignment horizontal="center" wrapText="1"/>
    </xf>
    <xf numFmtId="0" fontId="11" fillId="0" borderId="1" xfId="0" applyFont="1" applyFill="1" applyBorder="1" applyAlignment="1">
      <alignment wrapText="1"/>
    </xf>
    <xf numFmtId="165" fontId="11" fillId="0" borderId="1" xfId="1" applyNumberFormat="1" applyFont="1" applyFill="1" applyBorder="1" applyAlignment="1">
      <alignment vertical="top" wrapText="1"/>
    </xf>
    <xf numFmtId="0" fontId="5" fillId="0" borderId="1" xfId="0" quotePrefix="1" applyFont="1" applyFill="1" applyBorder="1" applyAlignment="1">
      <alignment wrapText="1"/>
    </xf>
    <xf numFmtId="165" fontId="5" fillId="0" borderId="3" xfId="1" applyNumberFormat="1" applyFont="1" applyFill="1" applyBorder="1" applyAlignment="1">
      <alignment vertical="top" wrapText="1"/>
    </xf>
    <xf numFmtId="0" fontId="5" fillId="0" borderId="8" xfId="0" applyFont="1" applyBorder="1" applyAlignment="1">
      <alignment horizontal="center" vertical="center" wrapText="1"/>
    </xf>
    <xf numFmtId="0" fontId="5" fillId="0" borderId="3" xfId="0" applyFont="1" applyFill="1" applyBorder="1" applyAlignment="1">
      <alignment wrapText="1"/>
    </xf>
    <xf numFmtId="0" fontId="4" fillId="0" borderId="12" xfId="0" applyFont="1" applyBorder="1" applyAlignment="1">
      <alignment horizontal="center" vertical="center" wrapText="1"/>
    </xf>
    <xf numFmtId="165" fontId="4" fillId="0" borderId="12" xfId="1" applyNumberFormat="1" applyFont="1" applyBorder="1" applyAlignment="1">
      <alignment vertical="center" wrapText="1"/>
    </xf>
    <xf numFmtId="165" fontId="4" fillId="0" borderId="4" xfId="1" applyNumberFormat="1" applyFont="1" applyBorder="1" applyAlignment="1">
      <alignment vertical="center" wrapText="1"/>
    </xf>
    <xf numFmtId="165" fontId="5" fillId="0" borderId="4" xfId="1" applyNumberFormat="1" applyFont="1" applyBorder="1" applyAlignment="1">
      <alignment vertical="center" wrapText="1"/>
    </xf>
    <xf numFmtId="0" fontId="10" fillId="0" borderId="0" xfId="0" applyFont="1" applyFill="1"/>
    <xf numFmtId="0" fontId="12" fillId="0" borderId="0" xfId="0" applyFont="1" applyFill="1"/>
    <xf numFmtId="165" fontId="2" fillId="0" borderId="0" xfId="0" applyNumberFormat="1" applyFont="1" applyFill="1"/>
    <xf numFmtId="0" fontId="0" fillId="0" borderId="0" xfId="0" applyFill="1"/>
    <xf numFmtId="0" fontId="5" fillId="0" borderId="4" xfId="0" applyFont="1" applyFill="1" applyBorder="1" applyAlignment="1">
      <alignment horizontal="center" wrapText="1"/>
    </xf>
    <xf numFmtId="165" fontId="5" fillId="0" borderId="4" xfId="1" applyNumberFormat="1" applyFont="1" applyFill="1" applyBorder="1" applyAlignment="1">
      <alignment vertical="top" wrapText="1"/>
    </xf>
    <xf numFmtId="165" fontId="5" fillId="0" borderId="4" xfId="1" applyNumberFormat="1" applyFont="1" applyFill="1" applyBorder="1" applyAlignment="1">
      <alignment vertical="center" wrapText="1"/>
    </xf>
    <xf numFmtId="165" fontId="5" fillId="0" borderId="5" xfId="1" applyNumberFormat="1" applyFont="1" applyFill="1" applyBorder="1" applyAlignment="1">
      <alignment vertical="top" wrapText="1"/>
    </xf>
    <xf numFmtId="0" fontId="5" fillId="0" borderId="12" xfId="0" applyFont="1" applyFill="1" applyBorder="1" applyAlignment="1">
      <alignment horizontal="center" vertical="center" wrapText="1"/>
    </xf>
    <xf numFmtId="165" fontId="4" fillId="0" borderId="4" xfId="1" applyNumberFormat="1" applyFont="1" applyFill="1" applyBorder="1" applyAlignment="1">
      <alignment vertical="top" wrapText="1"/>
    </xf>
    <xf numFmtId="0" fontId="2" fillId="0" borderId="5" xfId="0" applyFont="1" applyFill="1" applyBorder="1" applyAlignment="1">
      <alignment wrapText="1"/>
    </xf>
    <xf numFmtId="166" fontId="4" fillId="0" borderId="1" xfId="1" applyNumberFormat="1" applyFont="1" applyFill="1" applyBorder="1" applyAlignment="1">
      <alignment vertical="top" wrapText="1"/>
    </xf>
    <xf numFmtId="166" fontId="5" fillId="0" borderId="1" xfId="1" applyNumberFormat="1" applyFont="1" applyFill="1" applyBorder="1" applyAlignment="1">
      <alignment vertical="top" wrapText="1"/>
    </xf>
    <xf numFmtId="166" fontId="11" fillId="0" borderId="1" xfId="1" applyNumberFormat="1" applyFont="1" applyFill="1" applyBorder="1" applyAlignment="1">
      <alignment vertical="top" wrapText="1"/>
    </xf>
    <xf numFmtId="166" fontId="4" fillId="0" borderId="3" xfId="1" applyNumberFormat="1" applyFont="1" applyFill="1" applyBorder="1" applyAlignment="1">
      <alignment vertical="top"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0" xfId="0" applyFont="1" applyFill="1" applyAlignment="1">
      <alignment vertical="center"/>
    </xf>
    <xf numFmtId="0" fontId="4" fillId="0" borderId="4" xfId="0" applyFont="1" applyFill="1" applyBorder="1" applyAlignment="1">
      <alignment horizontal="center" wrapText="1"/>
    </xf>
    <xf numFmtId="10" fontId="4" fillId="0" borderId="4" xfId="0" applyNumberFormat="1" applyFont="1" applyFill="1" applyBorder="1" applyAlignment="1">
      <alignment horizontal="right" wrapText="1"/>
    </xf>
    <xf numFmtId="165" fontId="10" fillId="0" borderId="0" xfId="0" applyNumberFormat="1" applyFont="1" applyFill="1"/>
    <xf numFmtId="10" fontId="5" fillId="0" borderId="4" xfId="0" applyNumberFormat="1" applyFont="1" applyFill="1" applyBorder="1" applyAlignment="1">
      <alignment horizontal="right" wrapText="1"/>
    </xf>
    <xf numFmtId="166" fontId="5" fillId="0" borderId="4" xfId="0" applyNumberFormat="1" applyFont="1" applyFill="1" applyBorder="1" applyAlignment="1">
      <alignment horizontal="right" wrapText="1"/>
    </xf>
    <xf numFmtId="0" fontId="2" fillId="0" borderId="5" xfId="0" applyFont="1" applyFill="1" applyBorder="1" applyAlignment="1">
      <alignment vertical="center" wrapText="1"/>
    </xf>
    <xf numFmtId="165" fontId="2" fillId="0" borderId="5" xfId="1" applyNumberFormat="1" applyFont="1" applyFill="1" applyBorder="1" applyAlignment="1">
      <alignment wrapText="1"/>
    </xf>
    <xf numFmtId="0" fontId="7" fillId="0" borderId="0" xfId="0" applyFont="1" applyFill="1"/>
    <xf numFmtId="3" fontId="2" fillId="0" borderId="10" xfId="0" applyNumberFormat="1" applyFont="1" applyFill="1" applyBorder="1" applyAlignment="1">
      <alignment vertical="center" wrapText="1"/>
    </xf>
    <xf numFmtId="166" fontId="5" fillId="0" borderId="5" xfId="0" applyNumberFormat="1" applyFont="1" applyFill="1" applyBorder="1" applyAlignment="1">
      <alignment horizontal="right" wrapText="1"/>
    </xf>
    <xf numFmtId="0" fontId="5" fillId="0" borderId="5" xfId="0" applyFont="1" applyFill="1" applyBorder="1" applyAlignment="1">
      <alignment horizontal="center" wrapText="1"/>
    </xf>
    <xf numFmtId="0" fontId="5" fillId="0" borderId="14" xfId="0" applyFont="1" applyFill="1" applyBorder="1" applyAlignment="1">
      <alignment horizontal="left" vertical="center" wrapText="1"/>
    </xf>
    <xf numFmtId="165" fontId="4" fillId="0" borderId="1" xfId="1" applyNumberFormat="1" applyFont="1" applyBorder="1" applyAlignment="1">
      <alignment vertical="center" wrapText="1"/>
    </xf>
    <xf numFmtId="165" fontId="4" fillId="0" borderId="9" xfId="1" applyNumberFormat="1" applyFont="1" applyBorder="1" applyAlignment="1">
      <alignment vertical="center" wrapText="1"/>
    </xf>
    <xf numFmtId="0" fontId="4" fillId="0" borderId="6" xfId="0" applyFont="1" applyBorder="1" applyAlignment="1">
      <alignment horizontal="center" vertical="center" wrapText="1"/>
    </xf>
    <xf numFmtId="0" fontId="11" fillId="0" borderId="4" xfId="0" applyFont="1" applyBorder="1" applyAlignment="1">
      <alignment vertical="top" wrapText="1"/>
    </xf>
    <xf numFmtId="165" fontId="11" fillId="0" borderId="1" xfId="1" applyNumberFormat="1" applyFont="1" applyBorder="1" applyAlignment="1">
      <alignment vertical="top" wrapText="1"/>
    </xf>
    <xf numFmtId="0" fontId="12" fillId="0" borderId="0" xfId="0" applyFont="1"/>
    <xf numFmtId="0" fontId="5" fillId="0" borderId="4" xfId="0" applyFont="1" applyBorder="1" applyAlignment="1">
      <alignment horizontal="left" vertical="center" wrapText="1"/>
    </xf>
    <xf numFmtId="165" fontId="5" fillId="0" borderId="1" xfId="1" applyNumberFormat="1" applyFont="1" applyBorder="1" applyAlignment="1">
      <alignment horizontal="left" vertical="center" wrapText="1"/>
    </xf>
    <xf numFmtId="0" fontId="2" fillId="0" borderId="0" xfId="0" applyFont="1" applyAlignment="1">
      <alignment horizontal="left" vertical="center"/>
    </xf>
    <xf numFmtId="0" fontId="4" fillId="0" borderId="8" xfId="0" applyFont="1" applyFill="1" applyBorder="1" applyAlignment="1">
      <alignment horizontal="center" vertical="center" wrapText="1"/>
    </xf>
    <xf numFmtId="165" fontId="2" fillId="0" borderId="0" xfId="0" applyNumberFormat="1" applyFont="1" applyFill="1" applyAlignment="1">
      <alignment horizontal="center" vertical="center" wrapText="1"/>
    </xf>
    <xf numFmtId="165" fontId="7" fillId="2" borderId="14" xfId="1" applyNumberFormat="1" applyFont="1" applyFill="1" applyBorder="1" applyAlignment="1">
      <alignment horizontal="center" vertical="center" wrapText="1"/>
    </xf>
    <xf numFmtId="0" fontId="1" fillId="0" borderId="0" xfId="0" applyFont="1" applyAlignment="1">
      <alignment horizontal="right" vertical="top" wrapText="1"/>
    </xf>
    <xf numFmtId="0" fontId="1"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left" vertical="center" wrapText="1"/>
    </xf>
    <xf numFmtId="0" fontId="4" fillId="0" borderId="8" xfId="0" applyFont="1" applyFill="1" applyBorder="1" applyAlignment="1">
      <alignment horizontal="center" wrapText="1"/>
    </xf>
    <xf numFmtId="0" fontId="4" fillId="0" borderId="8" xfId="0" applyFont="1" applyFill="1" applyBorder="1" applyAlignment="1">
      <alignment horizontal="center" vertical="center" wrapText="1"/>
    </xf>
    <xf numFmtId="0" fontId="7" fillId="0" borderId="0" xfId="0" applyFont="1" applyFill="1" applyAlignment="1">
      <alignment horizontal="left" vertical="top" wrapText="1"/>
    </xf>
    <xf numFmtId="0" fontId="1" fillId="0" borderId="0" xfId="0" applyFont="1" applyFill="1" applyAlignment="1">
      <alignment horizontal="center"/>
    </xf>
    <xf numFmtId="0" fontId="3" fillId="0" borderId="0" xfId="0" applyFont="1" applyFill="1" applyAlignment="1">
      <alignment horizontal="center"/>
    </xf>
    <xf numFmtId="0" fontId="3" fillId="0" borderId="13" xfId="0" applyFont="1" applyFill="1" applyBorder="1" applyAlignment="1">
      <alignment horizontal="right"/>
    </xf>
    <xf numFmtId="0" fontId="1" fillId="0" borderId="0" xfId="0" applyFont="1" applyFill="1" applyAlignment="1">
      <alignment horizontal="center" vertical="top" wrapText="1"/>
    </xf>
    <xf numFmtId="0" fontId="3" fillId="0" borderId="0" xfId="0" applyFont="1" applyFill="1" applyBorder="1" applyAlignment="1">
      <alignment horizontal="center"/>
    </xf>
    <xf numFmtId="0" fontId="7" fillId="0" borderId="0" xfId="0" applyFont="1" applyAlignment="1">
      <alignment horizontal="left" vertical="top" wrapText="1"/>
    </xf>
    <xf numFmtId="0" fontId="1" fillId="0" borderId="0" xfId="0" applyFont="1" applyAlignment="1">
      <alignment horizontal="center" vertical="top"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wrapText="1"/>
    </xf>
    <xf numFmtId="0" fontId="3" fillId="0" borderId="0"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C17" sqref="C17"/>
    </sheetView>
  </sheetViews>
  <sheetFormatPr defaultRowHeight="15" x14ac:dyDescent="0.25"/>
  <cols>
    <col min="1" max="1" width="47.140625" customWidth="1"/>
    <col min="2" max="2" width="20.5703125" customWidth="1"/>
    <col min="3" max="3" width="45.28515625" customWidth="1"/>
    <col min="4" max="4" width="20.42578125" customWidth="1"/>
    <col min="6" max="6" width="19.28515625" customWidth="1"/>
  </cols>
  <sheetData>
    <row r="1" spans="1:6" s="2" customFormat="1" ht="15.75" x14ac:dyDescent="0.25">
      <c r="A1" s="7" t="s">
        <v>83</v>
      </c>
      <c r="B1" s="1"/>
      <c r="C1" s="102" t="s">
        <v>0</v>
      </c>
      <c r="D1" s="102"/>
    </row>
    <row r="2" spans="1:6" s="2" customFormat="1" ht="15.75" x14ac:dyDescent="0.25">
      <c r="A2" s="103" t="s">
        <v>114</v>
      </c>
      <c r="B2" s="103"/>
      <c r="C2" s="103"/>
      <c r="D2" s="103"/>
      <c r="F2" s="2" t="s">
        <v>123</v>
      </c>
    </row>
    <row r="3" spans="1:6" s="2" customFormat="1" ht="15.75" x14ac:dyDescent="0.25">
      <c r="A3" s="104" t="s">
        <v>115</v>
      </c>
      <c r="B3" s="104"/>
      <c r="C3" s="104"/>
      <c r="D3" s="104"/>
    </row>
    <row r="4" spans="1:6" s="2" customFormat="1" ht="15.75" x14ac:dyDescent="0.25">
      <c r="A4" s="4"/>
      <c r="D4" s="4" t="s">
        <v>1</v>
      </c>
    </row>
    <row r="5" spans="1:6" s="24" customFormat="1" ht="22.9" customHeight="1" x14ac:dyDescent="0.25">
      <c r="A5" s="33" t="s">
        <v>2</v>
      </c>
      <c r="B5" s="33" t="s">
        <v>3</v>
      </c>
      <c r="C5" s="33" t="s">
        <v>4</v>
      </c>
      <c r="D5" s="33" t="s">
        <v>3</v>
      </c>
    </row>
    <row r="6" spans="1:6" s="25" customFormat="1" ht="22.9" customHeight="1" x14ac:dyDescent="0.25">
      <c r="A6" s="23" t="s">
        <v>5</v>
      </c>
      <c r="B6" s="34">
        <f>SUM(B7:B9)</f>
        <v>5962092</v>
      </c>
      <c r="C6" s="23" t="s">
        <v>6</v>
      </c>
      <c r="D6" s="34">
        <f>SUM(D7:D10)</f>
        <v>5962092</v>
      </c>
    </row>
    <row r="7" spans="1:6" s="2" customFormat="1" ht="22.9" customHeight="1" x14ac:dyDescent="0.25">
      <c r="A7" s="31" t="s">
        <v>7</v>
      </c>
      <c r="B7" s="32">
        <v>98500</v>
      </c>
      <c r="C7" s="31" t="s">
        <v>8</v>
      </c>
      <c r="D7" s="32">
        <v>526540</v>
      </c>
    </row>
    <row r="8" spans="1:6" s="2" customFormat="1" ht="22.9" customHeight="1" x14ac:dyDescent="0.25">
      <c r="A8" s="5" t="s">
        <v>75</v>
      </c>
      <c r="B8" s="15">
        <v>588800</v>
      </c>
      <c r="C8" s="5" t="s">
        <v>9</v>
      </c>
      <c r="D8" s="15">
        <v>5291561</v>
      </c>
    </row>
    <row r="9" spans="1:6" s="2" customFormat="1" ht="22.9" customHeight="1" x14ac:dyDescent="0.25">
      <c r="A9" s="5" t="s">
        <v>10</v>
      </c>
      <c r="B9" s="15">
        <f>B10</f>
        <v>5274792</v>
      </c>
      <c r="C9" s="5" t="s">
        <v>11</v>
      </c>
      <c r="D9" s="15">
        <v>143991</v>
      </c>
      <c r="F9" s="35">
        <f>B6-D6</f>
        <v>0</v>
      </c>
    </row>
    <row r="10" spans="1:6" s="2" customFormat="1" ht="22.9" customHeight="1" x14ac:dyDescent="0.25">
      <c r="A10" s="5" t="s">
        <v>12</v>
      </c>
      <c r="B10" s="15">
        <v>5274792</v>
      </c>
      <c r="C10" s="5" t="s">
        <v>87</v>
      </c>
      <c r="D10" s="15"/>
    </row>
    <row r="11" spans="1:6" s="2" customFormat="1" ht="22.9" customHeight="1" x14ac:dyDescent="0.25">
      <c r="A11" s="5" t="s">
        <v>13</v>
      </c>
      <c r="B11" s="15"/>
      <c r="C11" s="5"/>
      <c r="D11" s="15"/>
    </row>
    <row r="12" spans="1:6" s="2" customFormat="1" ht="22.9" customHeight="1" x14ac:dyDescent="0.25">
      <c r="A12" s="8" t="s">
        <v>14</v>
      </c>
      <c r="B12" s="16"/>
      <c r="C12" s="8"/>
      <c r="D12" s="16"/>
    </row>
    <row r="13" spans="1:6" s="2" customFormat="1" ht="33.6" customHeight="1" x14ac:dyDescent="0.25">
      <c r="A13" s="105" t="s">
        <v>15</v>
      </c>
      <c r="B13" s="105"/>
      <c r="C13" s="105"/>
      <c r="D13" s="105"/>
    </row>
    <row r="14" spans="1:6" s="2" customFormat="1" ht="15.75" x14ac:dyDescent="0.25">
      <c r="A14" s="3"/>
    </row>
    <row r="15" spans="1:6" s="2" customFormat="1" ht="15.75" x14ac:dyDescent="0.25">
      <c r="A15" s="3"/>
    </row>
    <row r="16" spans="1:6" s="2" customFormat="1" ht="15.75" x14ac:dyDescent="0.25">
      <c r="A16" s="3"/>
    </row>
    <row r="17" spans="1:1" s="2" customFormat="1" ht="15.75" x14ac:dyDescent="0.25">
      <c r="A17" s="3"/>
    </row>
    <row r="18" spans="1:1" s="2" customFormat="1" ht="15.75" x14ac:dyDescent="0.25">
      <c r="A18" s="3"/>
    </row>
    <row r="19" spans="1:1" s="2" customFormat="1" ht="15.75" x14ac:dyDescent="0.25">
      <c r="A19" s="3"/>
    </row>
    <row r="20" spans="1:1" s="2" customFormat="1" ht="15.75" x14ac:dyDescent="0.25">
      <c r="A20" s="3"/>
    </row>
    <row r="21" spans="1:1" s="2" customFormat="1" ht="15.75" x14ac:dyDescent="0.25">
      <c r="A21" s="3"/>
    </row>
    <row r="22" spans="1:1" s="2" customFormat="1" ht="15.75" x14ac:dyDescent="0.25">
      <c r="A22" s="3"/>
    </row>
    <row r="23" spans="1:1" s="2" customFormat="1" ht="15.75" x14ac:dyDescent="0.25">
      <c r="A23" s="3"/>
    </row>
    <row r="24" spans="1:1" s="2" customFormat="1" ht="15.75" x14ac:dyDescent="0.25">
      <c r="A24" s="3"/>
    </row>
    <row r="25" spans="1:1" s="2" customFormat="1" ht="15.75" x14ac:dyDescent="0.25">
      <c r="A25" s="3"/>
    </row>
    <row r="26" spans="1:1" s="2" customFormat="1" ht="15.75" x14ac:dyDescent="0.25">
      <c r="A26" s="3"/>
    </row>
  </sheetData>
  <mergeCells count="4">
    <mergeCell ref="C1:D1"/>
    <mergeCell ref="A2:D2"/>
    <mergeCell ref="A3:D3"/>
    <mergeCell ref="A13:D13"/>
  </mergeCells>
  <pageMargins left="0.7" right="0.31"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L12" sqref="L12"/>
    </sheetView>
  </sheetViews>
  <sheetFormatPr defaultRowHeight="15" x14ac:dyDescent="0.25"/>
  <cols>
    <col min="1" max="1" width="5.85546875" style="63" customWidth="1"/>
    <col min="2" max="2" width="53.140625" style="63" customWidth="1"/>
    <col min="3" max="3" width="13.28515625" style="63" customWidth="1"/>
    <col min="4" max="4" width="12.140625" style="63" customWidth="1"/>
    <col min="5" max="5" width="13.28515625" style="63" customWidth="1"/>
    <col min="6" max="8" width="12.140625" style="63" customWidth="1"/>
    <col min="9" max="9" width="9.140625" style="63"/>
    <col min="10" max="10" width="9.85546875" style="63" bestFit="1" customWidth="1"/>
    <col min="11" max="16384" width="9.140625" style="63"/>
  </cols>
  <sheetData>
    <row r="1" spans="1:10" s="39" customFormat="1" ht="17.45" customHeight="1" x14ac:dyDescent="0.25">
      <c r="A1" s="108" t="s">
        <v>83</v>
      </c>
      <c r="B1" s="108"/>
    </row>
    <row r="2" spans="1:10" s="39" customFormat="1" ht="15.75" x14ac:dyDescent="0.25">
      <c r="A2" s="109" t="s">
        <v>116</v>
      </c>
      <c r="B2" s="109"/>
      <c r="C2" s="109"/>
      <c r="D2" s="109"/>
      <c r="E2" s="109"/>
      <c r="F2" s="109"/>
      <c r="G2" s="109"/>
      <c r="H2" s="109"/>
    </row>
    <row r="3" spans="1:10" s="39" customFormat="1" ht="15.75" x14ac:dyDescent="0.25">
      <c r="A3" s="110" t="s">
        <v>115</v>
      </c>
      <c r="B3" s="110"/>
      <c r="C3" s="110"/>
      <c r="D3" s="110"/>
      <c r="E3" s="110"/>
      <c r="F3" s="110"/>
      <c r="G3" s="110"/>
      <c r="H3" s="110"/>
    </row>
    <row r="4" spans="1:10" s="39" customFormat="1" ht="15.75" x14ac:dyDescent="0.25">
      <c r="A4" s="43"/>
      <c r="G4" s="111" t="s">
        <v>1</v>
      </c>
      <c r="H4" s="111"/>
    </row>
    <row r="5" spans="1:10" s="39" customFormat="1" ht="34.15" customHeight="1" x14ac:dyDescent="0.25">
      <c r="A5" s="106" t="s">
        <v>16</v>
      </c>
      <c r="B5" s="106" t="s">
        <v>2</v>
      </c>
      <c r="C5" s="107" t="s">
        <v>120</v>
      </c>
      <c r="D5" s="107"/>
      <c r="E5" s="107" t="s">
        <v>121</v>
      </c>
      <c r="F5" s="107"/>
      <c r="G5" s="107" t="s">
        <v>17</v>
      </c>
      <c r="H5" s="107"/>
      <c r="J5" s="39" t="s">
        <v>123</v>
      </c>
    </row>
    <row r="6" spans="1:10" s="39" customFormat="1" ht="31.5" x14ac:dyDescent="0.25">
      <c r="A6" s="106"/>
      <c r="B6" s="106"/>
      <c r="C6" s="44" t="s">
        <v>18</v>
      </c>
      <c r="D6" s="44" t="s">
        <v>19</v>
      </c>
      <c r="E6" s="44" t="s">
        <v>18</v>
      </c>
      <c r="F6" s="44" t="s">
        <v>19</v>
      </c>
      <c r="G6" s="44" t="s">
        <v>18</v>
      </c>
      <c r="H6" s="44" t="s">
        <v>19</v>
      </c>
    </row>
    <row r="7" spans="1:10" s="39" customFormat="1" ht="16.149999999999999" customHeight="1" x14ac:dyDescent="0.25">
      <c r="A7" s="45" t="s">
        <v>20</v>
      </c>
      <c r="B7" s="45" t="s">
        <v>21</v>
      </c>
      <c r="C7" s="45">
        <v>1</v>
      </c>
      <c r="D7" s="45">
        <v>2</v>
      </c>
      <c r="E7" s="45">
        <v>3</v>
      </c>
      <c r="F7" s="45">
        <v>4</v>
      </c>
      <c r="G7" s="45" t="s">
        <v>22</v>
      </c>
      <c r="H7" s="45" t="s">
        <v>23</v>
      </c>
    </row>
    <row r="8" spans="1:10" s="60" customFormat="1" ht="16.149999999999999" customHeight="1" x14ac:dyDescent="0.25">
      <c r="A8" s="46"/>
      <c r="B8" s="46" t="s">
        <v>24</v>
      </c>
      <c r="C8" s="47">
        <f>C9+C15+C26+C27+C28+C29</f>
        <v>16077241.444</v>
      </c>
      <c r="D8" s="47">
        <f>D9+D15+D26+D27+D28+D29</f>
        <v>13961766.025</v>
      </c>
      <c r="E8" s="47">
        <f>E9+E15+E26+E27+E28+E29</f>
        <v>6660092</v>
      </c>
      <c r="F8" s="47">
        <f>F9+F15+F26+F27+F28+F29</f>
        <v>5962092</v>
      </c>
      <c r="G8" s="71">
        <f>E8/C8</f>
        <v>0.41425589229335952</v>
      </c>
      <c r="H8" s="71">
        <f>F8/D8</f>
        <v>0.42702993226818525</v>
      </c>
    </row>
    <row r="9" spans="1:10" s="60" customFormat="1" ht="16.149999999999999" customHeight="1" x14ac:dyDescent="0.25">
      <c r="A9" s="46" t="s">
        <v>25</v>
      </c>
      <c r="B9" s="48" t="s">
        <v>26</v>
      </c>
      <c r="C9" s="47">
        <f t="shared" ref="C9:F9" si="0">SUM(C10:C14)</f>
        <v>158065</v>
      </c>
      <c r="D9" s="47">
        <f t="shared" si="0"/>
        <v>158065</v>
      </c>
      <c r="E9" s="47">
        <f t="shared" si="0"/>
        <v>98500</v>
      </c>
      <c r="F9" s="47">
        <f t="shared" si="0"/>
        <v>98500</v>
      </c>
      <c r="G9" s="71">
        <f t="shared" ref="G9:G30" si="1">E9/C9</f>
        <v>0.62316135766931324</v>
      </c>
      <c r="H9" s="71">
        <f t="shared" ref="H9:H30" si="2">F9/D9</f>
        <v>0.62316135766931324</v>
      </c>
    </row>
    <row r="10" spans="1:10" s="39" customFormat="1" ht="16.149999999999999" customHeight="1" x14ac:dyDescent="0.25">
      <c r="A10" s="37">
        <v>1</v>
      </c>
      <c r="B10" s="38" t="s">
        <v>27</v>
      </c>
      <c r="C10" s="36">
        <v>18065</v>
      </c>
      <c r="D10" s="36">
        <f>C10</f>
        <v>18065</v>
      </c>
      <c r="E10" s="36">
        <v>21500</v>
      </c>
      <c r="F10" s="36">
        <f>E10</f>
        <v>21500</v>
      </c>
      <c r="G10" s="72">
        <f t="shared" si="1"/>
        <v>1.190146692499308</v>
      </c>
      <c r="H10" s="72">
        <f t="shared" si="2"/>
        <v>1.190146692499308</v>
      </c>
    </row>
    <row r="11" spans="1:10" s="39" customFormat="1" ht="16.149999999999999" customHeight="1" x14ac:dyDescent="0.25">
      <c r="A11" s="37">
        <v>2</v>
      </c>
      <c r="B11" s="38" t="s">
        <v>28</v>
      </c>
      <c r="C11" s="36">
        <v>8000</v>
      </c>
      <c r="D11" s="36">
        <f t="shared" ref="D11:D13" si="3">C11</f>
        <v>8000</v>
      </c>
      <c r="E11" s="36">
        <v>0</v>
      </c>
      <c r="F11" s="36">
        <f t="shared" ref="F11:F14" si="4">E11</f>
        <v>0</v>
      </c>
      <c r="G11" s="72">
        <f t="shared" si="1"/>
        <v>0</v>
      </c>
      <c r="H11" s="72">
        <f t="shared" si="2"/>
        <v>0</v>
      </c>
    </row>
    <row r="12" spans="1:10" s="39" customFormat="1" ht="16.149999999999999" customHeight="1" x14ac:dyDescent="0.25">
      <c r="A12" s="37">
        <v>3</v>
      </c>
      <c r="B12" s="38" t="s">
        <v>29</v>
      </c>
      <c r="C12" s="36">
        <v>26950</v>
      </c>
      <c r="D12" s="36">
        <f t="shared" si="3"/>
        <v>26950</v>
      </c>
      <c r="E12" s="36">
        <v>20000</v>
      </c>
      <c r="F12" s="36">
        <f t="shared" si="4"/>
        <v>20000</v>
      </c>
      <c r="G12" s="72">
        <f t="shared" si="1"/>
        <v>0.74211502782931349</v>
      </c>
      <c r="H12" s="72">
        <f t="shared" si="2"/>
        <v>0.74211502782931349</v>
      </c>
    </row>
    <row r="13" spans="1:10" s="39" customFormat="1" ht="16.149999999999999" customHeight="1" x14ac:dyDescent="0.25">
      <c r="A13" s="37">
        <v>4</v>
      </c>
      <c r="B13" s="38" t="s">
        <v>30</v>
      </c>
      <c r="C13" s="36">
        <v>80000</v>
      </c>
      <c r="D13" s="36">
        <f t="shared" si="3"/>
        <v>80000</v>
      </c>
      <c r="E13" s="36"/>
      <c r="F13" s="36">
        <f t="shared" si="4"/>
        <v>0</v>
      </c>
      <c r="G13" s="72"/>
      <c r="H13" s="72"/>
    </row>
    <row r="14" spans="1:10" s="39" customFormat="1" ht="16.149999999999999" customHeight="1" x14ac:dyDescent="0.25">
      <c r="A14" s="37">
        <v>5</v>
      </c>
      <c r="B14" s="38" t="s">
        <v>31</v>
      </c>
      <c r="C14" s="36">
        <v>25050</v>
      </c>
      <c r="D14" s="36">
        <f>C14</f>
        <v>25050</v>
      </c>
      <c r="E14" s="36">
        <v>57000</v>
      </c>
      <c r="F14" s="36">
        <f t="shared" si="4"/>
        <v>57000</v>
      </c>
      <c r="G14" s="72">
        <f t="shared" si="1"/>
        <v>2.2754491017964074</v>
      </c>
      <c r="H14" s="72">
        <f t="shared" si="2"/>
        <v>2.2754491017964074</v>
      </c>
    </row>
    <row r="15" spans="1:10" s="60" customFormat="1" ht="16.149999999999999" customHeight="1" x14ac:dyDescent="0.25">
      <c r="A15" s="46" t="s">
        <v>32</v>
      </c>
      <c r="B15" s="48" t="s">
        <v>33</v>
      </c>
      <c r="C15" s="47">
        <f>C16+C21</f>
        <v>4153478.4440000001</v>
      </c>
      <c r="D15" s="47">
        <f>D16+D21</f>
        <v>2038003.0249999999</v>
      </c>
      <c r="E15" s="47">
        <f>E16+E21</f>
        <v>1286800</v>
      </c>
      <c r="F15" s="47">
        <f>F16+F21</f>
        <v>588800</v>
      </c>
      <c r="G15" s="71">
        <f t="shared" si="1"/>
        <v>0.30981261064659565</v>
      </c>
      <c r="H15" s="71">
        <f t="shared" si="2"/>
        <v>0.28891026793250224</v>
      </c>
    </row>
    <row r="16" spans="1:10" s="61" customFormat="1" ht="16.149999999999999" customHeight="1" x14ac:dyDescent="0.25">
      <c r="A16" s="49">
        <v>1</v>
      </c>
      <c r="B16" s="50" t="s">
        <v>34</v>
      </c>
      <c r="C16" s="51">
        <f>SUM(C17:C20)</f>
        <v>131638.44399999999</v>
      </c>
      <c r="D16" s="51">
        <f>SUM(D17:D20)</f>
        <v>131638.44399999999</v>
      </c>
      <c r="E16" s="51">
        <f>SUM(E17:E20)</f>
        <v>86800</v>
      </c>
      <c r="F16" s="51">
        <f t="shared" ref="F16" si="5">SUM(F17:F20)</f>
        <v>86800</v>
      </c>
      <c r="G16" s="73">
        <f t="shared" si="1"/>
        <v>0.65938184441013303</v>
      </c>
      <c r="H16" s="73">
        <f t="shared" si="2"/>
        <v>0.65938184441013303</v>
      </c>
    </row>
    <row r="17" spans="1:10" s="39" customFormat="1" ht="16.149999999999999" customHeight="1" x14ac:dyDescent="0.25">
      <c r="A17" s="37"/>
      <c r="B17" s="38" t="s">
        <v>35</v>
      </c>
      <c r="C17" s="36">
        <v>7035.5780000000004</v>
      </c>
      <c r="D17" s="36">
        <f>C17</f>
        <v>7035.5780000000004</v>
      </c>
      <c r="E17" s="36">
        <v>6800</v>
      </c>
      <c r="F17" s="36">
        <f>E17</f>
        <v>6800</v>
      </c>
      <c r="G17" s="72">
        <f t="shared" si="1"/>
        <v>0.96651618388709493</v>
      </c>
      <c r="H17" s="72">
        <f t="shared" si="2"/>
        <v>0.96651618388709493</v>
      </c>
    </row>
    <row r="18" spans="1:10" s="39" customFormat="1" ht="16.149999999999999" customHeight="1" x14ac:dyDescent="0.25">
      <c r="A18" s="37"/>
      <c r="B18" s="38" t="s">
        <v>36</v>
      </c>
      <c r="C18" s="36"/>
      <c r="D18" s="36"/>
      <c r="E18" s="36"/>
      <c r="F18" s="36"/>
      <c r="G18" s="72"/>
      <c r="H18" s="72"/>
    </row>
    <row r="19" spans="1:10" s="39" customFormat="1" ht="16.149999999999999" customHeight="1" x14ac:dyDescent="0.25">
      <c r="A19" s="37"/>
      <c r="B19" s="38" t="s">
        <v>37</v>
      </c>
      <c r="C19" s="36">
        <v>124602.86599999999</v>
      </c>
      <c r="D19" s="36">
        <f t="shared" ref="D19" si="6">C19</f>
        <v>124602.86599999999</v>
      </c>
      <c r="E19" s="36">
        <v>80000</v>
      </c>
      <c r="F19" s="36">
        <f t="shared" ref="F19" si="7">E19</f>
        <v>80000</v>
      </c>
      <c r="G19" s="72">
        <f t="shared" si="1"/>
        <v>0.64203980669272886</v>
      </c>
      <c r="H19" s="72">
        <f t="shared" si="2"/>
        <v>0.64203980669272886</v>
      </c>
    </row>
    <row r="20" spans="1:10" s="39" customFormat="1" ht="16.149999999999999" customHeight="1" x14ac:dyDescent="0.25">
      <c r="A20" s="37"/>
      <c r="B20" s="38" t="s">
        <v>88</v>
      </c>
      <c r="C20" s="36"/>
      <c r="D20" s="36"/>
      <c r="E20" s="36">
        <v>0</v>
      </c>
      <c r="F20" s="36">
        <v>0</v>
      </c>
      <c r="G20" s="72"/>
      <c r="H20" s="72"/>
    </row>
    <row r="21" spans="1:10" s="61" customFormat="1" ht="16.149999999999999" customHeight="1" x14ac:dyDescent="0.25">
      <c r="A21" s="49" t="s">
        <v>38</v>
      </c>
      <c r="B21" s="50" t="s">
        <v>39</v>
      </c>
      <c r="C21" s="51">
        <f>SUM(C22:C25)</f>
        <v>4021840</v>
      </c>
      <c r="D21" s="51">
        <f>SUM(D22:D25)</f>
        <v>1906364.581</v>
      </c>
      <c r="E21" s="51">
        <f>SUM(E22:E25)</f>
        <v>1200000</v>
      </c>
      <c r="F21" s="51">
        <f>SUM(F22:F25)</f>
        <v>502000</v>
      </c>
      <c r="G21" s="73">
        <f t="shared" si="1"/>
        <v>0.29837089491377083</v>
      </c>
      <c r="H21" s="73">
        <f t="shared" si="2"/>
        <v>0.26332843413229573</v>
      </c>
    </row>
    <row r="22" spans="1:10" s="39" customFormat="1" ht="16.149999999999999" customHeight="1" x14ac:dyDescent="0.25">
      <c r="A22" s="37"/>
      <c r="B22" s="52" t="s">
        <v>76</v>
      </c>
      <c r="C22" s="36">
        <f>403667+81820+524</f>
        <v>486011</v>
      </c>
      <c r="D22" s="36">
        <v>138112</v>
      </c>
      <c r="E22" s="36">
        <v>310000</v>
      </c>
      <c r="F22" s="36">
        <v>102000</v>
      </c>
      <c r="G22" s="72">
        <f t="shared" si="1"/>
        <v>0.63784564546892975</v>
      </c>
      <c r="H22" s="72">
        <f t="shared" si="2"/>
        <v>0.73853104726598706</v>
      </c>
      <c r="J22" s="62"/>
    </row>
    <row r="23" spans="1:10" s="39" customFormat="1" ht="16.149999999999999" customHeight="1" x14ac:dyDescent="0.25">
      <c r="A23" s="37"/>
      <c r="B23" s="52" t="s">
        <v>122</v>
      </c>
      <c r="C23" s="36">
        <f>2065+250</f>
        <v>2315</v>
      </c>
      <c r="D23" s="36">
        <v>1495.5809999999999</v>
      </c>
      <c r="E23" s="36"/>
      <c r="F23" s="36"/>
      <c r="G23" s="72"/>
      <c r="H23" s="72"/>
      <c r="J23" s="62"/>
    </row>
    <row r="24" spans="1:10" s="39" customFormat="1" ht="16.149999999999999" customHeight="1" x14ac:dyDescent="0.25">
      <c r="A24" s="37"/>
      <c r="B24" s="52" t="s">
        <v>78</v>
      </c>
      <c r="C24" s="36"/>
      <c r="D24" s="36"/>
      <c r="E24" s="36"/>
      <c r="F24" s="36"/>
      <c r="G24" s="72"/>
      <c r="H24" s="72"/>
    </row>
    <row r="25" spans="1:10" s="39" customFormat="1" ht="16.149999999999999" customHeight="1" x14ac:dyDescent="0.25">
      <c r="A25" s="37"/>
      <c r="B25" s="52" t="s">
        <v>77</v>
      </c>
      <c r="C25" s="36">
        <f>D25*2</f>
        <v>3533514</v>
      </c>
      <c r="D25" s="36">
        <v>1766757</v>
      </c>
      <c r="E25" s="36">
        <v>890000</v>
      </c>
      <c r="F25" s="36">
        <v>400000</v>
      </c>
      <c r="G25" s="72">
        <f t="shared" si="1"/>
        <v>0.25187391361686978</v>
      </c>
      <c r="H25" s="72">
        <f t="shared" si="2"/>
        <v>0.22640351785786048</v>
      </c>
    </row>
    <row r="26" spans="1:10" s="60" customFormat="1" ht="16.149999999999999" customHeight="1" x14ac:dyDescent="0.25">
      <c r="A26" s="46" t="s">
        <v>41</v>
      </c>
      <c r="B26" s="48" t="s">
        <v>42</v>
      </c>
      <c r="C26" s="47"/>
      <c r="D26" s="47"/>
      <c r="E26" s="47"/>
      <c r="F26" s="47"/>
      <c r="G26" s="71"/>
      <c r="H26" s="71"/>
    </row>
    <row r="27" spans="1:10" s="60" customFormat="1" ht="16.149999999999999" customHeight="1" x14ac:dyDescent="0.25">
      <c r="A27" s="46" t="s">
        <v>43</v>
      </c>
      <c r="B27" s="48" t="s">
        <v>44</v>
      </c>
      <c r="C27" s="47">
        <v>741000</v>
      </c>
      <c r="D27" s="47">
        <f>C27</f>
        <v>741000</v>
      </c>
      <c r="E27" s="47"/>
      <c r="F27" s="47"/>
      <c r="G27" s="71"/>
      <c r="H27" s="71"/>
    </row>
    <row r="28" spans="1:10" s="60" customFormat="1" ht="16.149999999999999" customHeight="1" x14ac:dyDescent="0.25">
      <c r="A28" s="46" t="s">
        <v>45</v>
      </c>
      <c r="B28" s="48" t="s">
        <v>46</v>
      </c>
      <c r="C28" s="47"/>
      <c r="D28" s="47"/>
      <c r="E28" s="47"/>
      <c r="F28" s="47"/>
      <c r="G28" s="71"/>
      <c r="H28" s="71"/>
    </row>
    <row r="29" spans="1:10" s="60" customFormat="1" ht="16.149999999999999" customHeight="1" x14ac:dyDescent="0.25">
      <c r="A29" s="46" t="s">
        <v>47</v>
      </c>
      <c r="B29" s="48" t="s">
        <v>48</v>
      </c>
      <c r="C29" s="47">
        <f t="shared" ref="C29" si="8">SUM(C30:C31)</f>
        <v>11024698</v>
      </c>
      <c r="D29" s="47">
        <f>SUM(D30:D31)</f>
        <v>11024698</v>
      </c>
      <c r="E29" s="47">
        <f t="shared" ref="E29" si="9">SUM(E30:E31)</f>
        <v>5274792</v>
      </c>
      <c r="F29" s="47">
        <f>SUM(F30:F31)</f>
        <v>5274792</v>
      </c>
      <c r="G29" s="71">
        <f t="shared" si="1"/>
        <v>0.478452289577456</v>
      </c>
      <c r="H29" s="71">
        <f t="shared" si="2"/>
        <v>0.478452289577456</v>
      </c>
    </row>
    <row r="30" spans="1:10" s="39" customFormat="1" ht="16.149999999999999" customHeight="1" x14ac:dyDescent="0.25">
      <c r="A30" s="37"/>
      <c r="B30" s="38" t="s">
        <v>49</v>
      </c>
      <c r="C30" s="36">
        <v>5206802</v>
      </c>
      <c r="D30" s="36">
        <f>C30</f>
        <v>5206802</v>
      </c>
      <c r="E30" s="36">
        <v>5274792</v>
      </c>
      <c r="F30" s="36">
        <f>E30</f>
        <v>5274792</v>
      </c>
      <c r="G30" s="72">
        <f t="shared" si="1"/>
        <v>1.0130579192371825</v>
      </c>
      <c r="H30" s="72">
        <f t="shared" si="2"/>
        <v>1.0130579192371825</v>
      </c>
    </row>
    <row r="31" spans="1:10" s="39" customFormat="1" ht="16.149999999999999" customHeight="1" x14ac:dyDescent="0.25">
      <c r="A31" s="40"/>
      <c r="B31" s="55" t="s">
        <v>50</v>
      </c>
      <c r="C31" s="53">
        <v>5817896</v>
      </c>
      <c r="D31" s="53">
        <f>C31</f>
        <v>5817896</v>
      </c>
      <c r="E31" s="53"/>
      <c r="F31" s="53"/>
      <c r="G31" s="74"/>
      <c r="H31" s="74"/>
    </row>
    <row r="32" spans="1:10" s="39" customFormat="1" ht="15.75" x14ac:dyDescent="0.25"/>
    <row r="33" s="39" customFormat="1" ht="15.75" x14ac:dyDescent="0.25"/>
    <row r="34" s="39" customFormat="1" ht="15.75" x14ac:dyDescent="0.25"/>
    <row r="35" s="39" customFormat="1" ht="15.75" x14ac:dyDescent="0.25"/>
    <row r="36" s="39" customFormat="1" ht="15.75" x14ac:dyDescent="0.25"/>
    <row r="37" s="39" customFormat="1" ht="15.75" x14ac:dyDescent="0.25"/>
    <row r="38" s="39" customFormat="1" ht="15.75" x14ac:dyDescent="0.25"/>
    <row r="39" s="39" customFormat="1" ht="15.75" x14ac:dyDescent="0.25"/>
    <row r="40" s="39" customFormat="1" ht="15.75" x14ac:dyDescent="0.25"/>
    <row r="41" s="39" customFormat="1" ht="15.75" x14ac:dyDescent="0.25"/>
    <row r="42" s="39" customFormat="1" ht="15.75" x14ac:dyDescent="0.25"/>
    <row r="43" s="39" customFormat="1" ht="15.75" x14ac:dyDescent="0.25"/>
    <row r="44" s="39" customFormat="1" ht="15.75" x14ac:dyDescent="0.25"/>
    <row r="45" s="39" customFormat="1" ht="15.75" x14ac:dyDescent="0.25"/>
    <row r="46" s="39" customFormat="1" ht="15.75" x14ac:dyDescent="0.25"/>
    <row r="47" s="39" customFormat="1" ht="15.75" x14ac:dyDescent="0.25"/>
    <row r="48" s="39" customFormat="1" ht="15.75" x14ac:dyDescent="0.25"/>
    <row r="49" s="39" customFormat="1" ht="15.75" x14ac:dyDescent="0.25"/>
    <row r="50" s="39" customFormat="1" ht="15.75" x14ac:dyDescent="0.25"/>
    <row r="51" s="39" customFormat="1" ht="15.75" x14ac:dyDescent="0.25"/>
  </sheetData>
  <mergeCells count="9">
    <mergeCell ref="A5:A6"/>
    <mergeCell ref="B5:B6"/>
    <mergeCell ref="E5:F5"/>
    <mergeCell ref="A1:B1"/>
    <mergeCell ref="A2:H2"/>
    <mergeCell ref="A3:H3"/>
    <mergeCell ref="C5:D5"/>
    <mergeCell ref="G4:H4"/>
    <mergeCell ref="G5:H5"/>
  </mergeCells>
  <pageMargins left="0.7" right="0.28000000000000003" top="0.32" bottom="0.32"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N22" sqref="N22"/>
    </sheetView>
  </sheetViews>
  <sheetFormatPr defaultRowHeight="15" x14ac:dyDescent="0.25"/>
  <cols>
    <col min="1" max="1" width="4.5703125" style="63" customWidth="1"/>
    <col min="2" max="2" width="34.7109375" style="63" customWidth="1"/>
    <col min="3" max="3" width="13.7109375" style="63" customWidth="1"/>
    <col min="4" max="4" width="12.140625" style="63" customWidth="1"/>
    <col min="5" max="5" width="12.42578125" style="63" customWidth="1"/>
    <col min="6" max="6" width="11.5703125" style="63" customWidth="1"/>
    <col min="7" max="7" width="10.140625" style="63" customWidth="1"/>
    <col min="8" max="8" width="11.42578125" style="63" customWidth="1"/>
    <col min="9" max="10" width="10.140625" style="63" customWidth="1"/>
    <col min="11" max="11" width="10.85546875" style="63" customWidth="1"/>
    <col min="12" max="13" width="9.140625" style="63"/>
    <col min="14" max="14" width="12.28515625" style="63" bestFit="1" customWidth="1"/>
    <col min="15" max="16384" width="9.140625" style="63"/>
  </cols>
  <sheetData>
    <row r="1" spans="1:14" s="39" customFormat="1" ht="25.9" customHeight="1" x14ac:dyDescent="0.25">
      <c r="A1" s="108" t="s">
        <v>83</v>
      </c>
      <c r="B1" s="108"/>
      <c r="I1" s="112"/>
      <c r="J1" s="112"/>
      <c r="K1" s="112"/>
    </row>
    <row r="2" spans="1:14" s="39" customFormat="1" ht="15.75" x14ac:dyDescent="0.25">
      <c r="A2" s="109" t="s">
        <v>117</v>
      </c>
      <c r="B2" s="109"/>
      <c r="C2" s="109"/>
      <c r="D2" s="109"/>
      <c r="E2" s="109"/>
      <c r="F2" s="109"/>
      <c r="G2" s="109"/>
      <c r="H2" s="109"/>
      <c r="I2" s="109"/>
      <c r="J2" s="109"/>
      <c r="K2" s="109"/>
    </row>
    <row r="3" spans="1:14" s="39" customFormat="1" ht="15.75" x14ac:dyDescent="0.25">
      <c r="A3" s="110" t="s">
        <v>115</v>
      </c>
      <c r="B3" s="110"/>
      <c r="C3" s="110"/>
      <c r="D3" s="110"/>
      <c r="E3" s="110"/>
      <c r="F3" s="110"/>
      <c r="G3" s="110"/>
      <c r="H3" s="110"/>
      <c r="I3" s="110"/>
      <c r="J3" s="110"/>
      <c r="K3" s="110"/>
    </row>
    <row r="4" spans="1:14" s="39" customFormat="1" ht="15.75" x14ac:dyDescent="0.25">
      <c r="A4" s="43"/>
      <c r="J4" s="113" t="s">
        <v>1</v>
      </c>
      <c r="K4" s="113"/>
    </row>
    <row r="5" spans="1:14" s="39" customFormat="1" ht="26.45" customHeight="1" x14ac:dyDescent="0.25">
      <c r="A5" s="107" t="s">
        <v>16</v>
      </c>
      <c r="B5" s="107" t="s">
        <v>2</v>
      </c>
      <c r="C5" s="107" t="s">
        <v>124</v>
      </c>
      <c r="D5" s="107"/>
      <c r="E5" s="107"/>
      <c r="F5" s="107" t="s">
        <v>121</v>
      </c>
      <c r="G5" s="107"/>
      <c r="H5" s="107"/>
      <c r="I5" s="107" t="s">
        <v>17</v>
      </c>
      <c r="J5" s="107"/>
      <c r="K5" s="107"/>
    </row>
    <row r="6" spans="1:14" s="39" customFormat="1" ht="62.45" customHeight="1" x14ac:dyDescent="0.25">
      <c r="A6" s="107"/>
      <c r="B6" s="107"/>
      <c r="C6" s="99" t="s">
        <v>51</v>
      </c>
      <c r="D6" s="99" t="s">
        <v>91</v>
      </c>
      <c r="E6" s="99" t="s">
        <v>92</v>
      </c>
      <c r="F6" s="99" t="s">
        <v>51</v>
      </c>
      <c r="G6" s="99" t="s">
        <v>91</v>
      </c>
      <c r="H6" s="99" t="s">
        <v>92</v>
      </c>
      <c r="I6" s="99" t="s">
        <v>51</v>
      </c>
      <c r="J6" s="99" t="s">
        <v>91</v>
      </c>
      <c r="K6" s="99" t="s">
        <v>92</v>
      </c>
    </row>
    <row r="7" spans="1:14" s="77" customFormat="1" ht="20.45" customHeight="1" x14ac:dyDescent="0.25">
      <c r="A7" s="68" t="s">
        <v>20</v>
      </c>
      <c r="B7" s="68" t="s">
        <v>21</v>
      </c>
      <c r="C7" s="68">
        <v>1</v>
      </c>
      <c r="D7" s="68">
        <v>2</v>
      </c>
      <c r="E7" s="68">
        <v>3</v>
      </c>
      <c r="F7" s="68">
        <v>4</v>
      </c>
      <c r="G7" s="68">
        <v>5</v>
      </c>
      <c r="H7" s="68">
        <v>6</v>
      </c>
      <c r="I7" s="68" t="s">
        <v>93</v>
      </c>
      <c r="J7" s="68" t="s">
        <v>94</v>
      </c>
      <c r="K7" s="68" t="s">
        <v>95</v>
      </c>
      <c r="N7" s="77" t="s">
        <v>123</v>
      </c>
    </row>
    <row r="8" spans="1:14" s="60" customFormat="1" ht="20.45" customHeight="1" x14ac:dyDescent="0.25">
      <c r="A8" s="78"/>
      <c r="B8" s="78" t="s">
        <v>96</v>
      </c>
      <c r="C8" s="69">
        <f>SUM(D8:E8)</f>
        <v>13386976</v>
      </c>
      <c r="D8" s="69">
        <f>SUM(D9:D24)</f>
        <v>6064721</v>
      </c>
      <c r="E8" s="69">
        <f>SUM(E9:E24)</f>
        <v>7322255</v>
      </c>
      <c r="F8" s="69">
        <f>SUM(F9:F24)</f>
        <v>5962092</v>
      </c>
      <c r="G8" s="69">
        <f>SUM(G9:G24)</f>
        <v>526540</v>
      </c>
      <c r="H8" s="69">
        <f>SUM(H9:H24)</f>
        <v>5435552</v>
      </c>
      <c r="I8" s="79">
        <f>F8/C8</f>
        <v>0.44536510710111082</v>
      </c>
      <c r="J8" s="79">
        <f>G8/D8</f>
        <v>8.6820152155391808E-2</v>
      </c>
      <c r="K8" s="79">
        <f>H8/E8</f>
        <v>0.74233306542861455</v>
      </c>
      <c r="N8" s="80"/>
    </row>
    <row r="9" spans="1:14" s="39" customFormat="1" ht="20.45" customHeight="1" x14ac:dyDescent="0.25">
      <c r="A9" s="64"/>
      <c r="B9" s="76" t="s">
        <v>97</v>
      </c>
      <c r="C9" s="65"/>
      <c r="D9" s="65"/>
      <c r="E9" s="65"/>
      <c r="F9" s="65"/>
      <c r="G9" s="65"/>
      <c r="H9" s="65"/>
      <c r="I9" s="81"/>
      <c r="J9" s="81"/>
      <c r="K9" s="81"/>
      <c r="N9" s="62"/>
    </row>
    <row r="10" spans="1:14" s="39" customFormat="1" ht="20.45" customHeight="1" x14ac:dyDescent="0.25">
      <c r="A10" s="64">
        <v>1</v>
      </c>
      <c r="B10" s="76" t="s">
        <v>98</v>
      </c>
      <c r="C10" s="65">
        <f>SUM(D10:E10)</f>
        <v>212525</v>
      </c>
      <c r="D10" s="65">
        <v>57614</v>
      </c>
      <c r="E10" s="65">
        <v>154911</v>
      </c>
      <c r="F10" s="65">
        <f>SUM(G10:H10)</f>
        <v>21500</v>
      </c>
      <c r="G10" s="65"/>
      <c r="H10" s="65">
        <v>21500</v>
      </c>
      <c r="I10" s="82">
        <f t="shared" ref="I10:I21" si="0">F10/C10</f>
        <v>0.10116456887425009</v>
      </c>
      <c r="J10" s="82">
        <f t="shared" ref="J10" si="1">G10/D10</f>
        <v>0</v>
      </c>
      <c r="K10" s="82">
        <f t="shared" ref="K10" si="2">H10/E10</f>
        <v>0.13878936937983746</v>
      </c>
    </row>
    <row r="11" spans="1:14" s="39" customFormat="1" ht="25.5" customHeight="1" x14ac:dyDescent="0.25">
      <c r="A11" s="64">
        <v>2</v>
      </c>
      <c r="B11" s="76" t="s">
        <v>99</v>
      </c>
      <c r="C11" s="65">
        <f t="shared" ref="C11:C16" si="3">SUM(D11:E11)</f>
        <v>0</v>
      </c>
      <c r="D11" s="65"/>
      <c r="E11" s="65"/>
      <c r="F11" s="65">
        <f t="shared" ref="F11:F24" si="4">SUM(G11:H11)</f>
        <v>0</v>
      </c>
      <c r="G11" s="65"/>
      <c r="H11" s="65"/>
      <c r="I11" s="82"/>
      <c r="J11" s="82"/>
      <c r="K11" s="82"/>
    </row>
    <row r="12" spans="1:14" s="39" customFormat="1" ht="20.45" customHeight="1" x14ac:dyDescent="0.25">
      <c r="A12" s="64">
        <v>3</v>
      </c>
      <c r="B12" s="76" t="s">
        <v>100</v>
      </c>
      <c r="C12" s="65">
        <f t="shared" si="3"/>
        <v>253540</v>
      </c>
      <c r="D12" s="65"/>
      <c r="E12" s="65">
        <v>253540</v>
      </c>
      <c r="F12" s="65">
        <f t="shared" si="4"/>
        <v>8000</v>
      </c>
      <c r="G12" s="65"/>
      <c r="H12" s="65">
        <v>8000</v>
      </c>
      <c r="I12" s="82">
        <f t="shared" si="0"/>
        <v>3.155320659462018E-2</v>
      </c>
      <c r="J12" s="82"/>
      <c r="K12" s="82">
        <f t="shared" ref="K12:K21" si="5">H12/E12</f>
        <v>3.155320659462018E-2</v>
      </c>
    </row>
    <row r="13" spans="1:14" s="39" customFormat="1" ht="20.45" customHeight="1" x14ac:dyDescent="0.25">
      <c r="A13" s="64">
        <v>4</v>
      </c>
      <c r="B13" s="76" t="s">
        <v>101</v>
      </c>
      <c r="C13" s="65">
        <f t="shared" si="3"/>
        <v>1559437</v>
      </c>
      <c r="D13" s="65">
        <v>1495437</v>
      </c>
      <c r="E13" s="65">
        <v>64000</v>
      </c>
      <c r="F13" s="65">
        <f t="shared" si="4"/>
        <v>273000</v>
      </c>
      <c r="G13" s="65">
        <v>200000</v>
      </c>
      <c r="H13" s="65">
        <v>73000</v>
      </c>
      <c r="I13" s="82">
        <f t="shared" si="0"/>
        <v>0.1750631798527289</v>
      </c>
      <c r="J13" s="82"/>
      <c r="K13" s="82">
        <f t="shared" si="5"/>
        <v>1.140625</v>
      </c>
    </row>
    <row r="14" spans="1:14" s="39" customFormat="1" ht="20.45" customHeight="1" x14ac:dyDescent="0.25">
      <c r="A14" s="64">
        <v>5</v>
      </c>
      <c r="B14" s="86" t="s">
        <v>111</v>
      </c>
      <c r="C14" s="65">
        <f t="shared" si="3"/>
        <v>428306</v>
      </c>
      <c r="D14" s="65"/>
      <c r="E14" s="65">
        <v>428306</v>
      </c>
      <c r="F14" s="65">
        <f t="shared" si="4"/>
        <v>285400</v>
      </c>
      <c r="G14" s="65"/>
      <c r="H14" s="65">
        <v>285400</v>
      </c>
      <c r="I14" s="82">
        <f t="shared" si="0"/>
        <v>0.666346023637306</v>
      </c>
      <c r="J14" s="82"/>
      <c r="K14" s="82">
        <f t="shared" si="5"/>
        <v>0.666346023637306</v>
      </c>
    </row>
    <row r="15" spans="1:14" s="39" customFormat="1" ht="20.45" customHeight="1" x14ac:dyDescent="0.25">
      <c r="A15" s="64">
        <v>6</v>
      </c>
      <c r="B15" s="86" t="s">
        <v>112</v>
      </c>
      <c r="C15" s="65">
        <f t="shared" si="3"/>
        <v>64095</v>
      </c>
      <c r="D15" s="65"/>
      <c r="E15" s="65">
        <v>64095</v>
      </c>
      <c r="F15" s="65">
        <f t="shared" si="4"/>
        <v>60000</v>
      </c>
      <c r="G15" s="65"/>
      <c r="H15" s="65">
        <v>60000</v>
      </c>
      <c r="I15" s="82">
        <f t="shared" si="0"/>
        <v>0.9361104610344021</v>
      </c>
      <c r="J15" s="82"/>
      <c r="K15" s="82">
        <f t="shared" si="5"/>
        <v>0.9361104610344021</v>
      </c>
    </row>
    <row r="16" spans="1:14" s="39" customFormat="1" ht="20.45" customHeight="1" x14ac:dyDescent="0.25">
      <c r="A16" s="64">
        <v>7</v>
      </c>
      <c r="B16" s="76" t="s">
        <v>102</v>
      </c>
      <c r="C16" s="65">
        <f t="shared" si="3"/>
        <v>0</v>
      </c>
      <c r="D16" s="65"/>
      <c r="E16" s="65"/>
      <c r="F16" s="65">
        <f t="shared" si="4"/>
        <v>0</v>
      </c>
      <c r="G16" s="65"/>
      <c r="H16" s="65"/>
      <c r="I16" s="82"/>
      <c r="J16" s="82"/>
      <c r="K16" s="82"/>
    </row>
    <row r="17" spans="1:11" s="39" customFormat="1" ht="20.45" customHeight="1" x14ac:dyDescent="0.25">
      <c r="A17" s="64">
        <v>8</v>
      </c>
      <c r="B17" s="76" t="s">
        <v>103</v>
      </c>
      <c r="C17" s="65">
        <f t="shared" ref="C17:C23" si="6">SUM(D17:E17)</f>
        <v>10500</v>
      </c>
      <c r="D17" s="65"/>
      <c r="E17" s="65">
        <v>10500</v>
      </c>
      <c r="F17" s="65">
        <f t="shared" si="4"/>
        <v>32000</v>
      </c>
      <c r="G17" s="65"/>
      <c r="H17" s="65">
        <v>32000</v>
      </c>
      <c r="I17" s="82">
        <f t="shared" si="0"/>
        <v>3.0476190476190474</v>
      </c>
      <c r="J17" s="82"/>
      <c r="K17" s="82">
        <f t="shared" si="5"/>
        <v>3.0476190476190474</v>
      </c>
    </row>
    <row r="18" spans="1:11" s="39" customFormat="1" ht="20.45" customHeight="1" x14ac:dyDescent="0.25">
      <c r="A18" s="64">
        <v>9</v>
      </c>
      <c r="B18" s="76" t="s">
        <v>104</v>
      </c>
      <c r="C18" s="65">
        <f t="shared" si="6"/>
        <v>259070</v>
      </c>
      <c r="D18" s="65"/>
      <c r="E18" s="65">
        <v>259070</v>
      </c>
      <c r="F18" s="65">
        <f t="shared" si="4"/>
        <v>10000</v>
      </c>
      <c r="G18" s="65"/>
      <c r="H18" s="65">
        <v>10000</v>
      </c>
      <c r="I18" s="82">
        <f t="shared" si="0"/>
        <v>3.8599606284015903E-2</v>
      </c>
      <c r="J18" s="82"/>
      <c r="K18" s="82">
        <f t="shared" si="5"/>
        <v>3.8599606284015903E-2</v>
      </c>
    </row>
    <row r="19" spans="1:11" s="39" customFormat="1" ht="20.45" customHeight="1" x14ac:dyDescent="0.25">
      <c r="A19" s="64">
        <v>10</v>
      </c>
      <c r="B19" s="76" t="s">
        <v>105</v>
      </c>
      <c r="C19" s="65">
        <f t="shared" si="6"/>
        <v>5205596</v>
      </c>
      <c r="D19" s="65">
        <v>4511670</v>
      </c>
      <c r="E19" s="65">
        <v>693926</v>
      </c>
      <c r="F19" s="65">
        <f t="shared" si="4"/>
        <v>645916</v>
      </c>
      <c r="G19" s="65">
        <v>326540</v>
      </c>
      <c r="H19" s="65">
        <f>126000+193376</f>
        <v>319376</v>
      </c>
      <c r="I19" s="82">
        <f t="shared" si="0"/>
        <v>0.12408108504770635</v>
      </c>
      <c r="J19" s="82">
        <f t="shared" ref="J19" si="7">G19/D19</f>
        <v>7.2376747412820533E-2</v>
      </c>
      <c r="K19" s="82">
        <f t="shared" si="5"/>
        <v>0.46024504053746362</v>
      </c>
    </row>
    <row r="20" spans="1:11" s="39" customFormat="1" ht="31.15" customHeight="1" x14ac:dyDescent="0.25">
      <c r="A20" s="64">
        <v>11</v>
      </c>
      <c r="B20" s="76" t="s">
        <v>106</v>
      </c>
      <c r="C20" s="66">
        <f t="shared" si="6"/>
        <v>4905839</v>
      </c>
      <c r="D20" s="66"/>
      <c r="E20" s="66">
        <v>4905839</v>
      </c>
      <c r="F20" s="66">
        <f t="shared" si="4"/>
        <v>4143957</v>
      </c>
      <c r="G20" s="66"/>
      <c r="H20" s="66">
        <f>2879785+72280+811892+380000</f>
        <v>4143957</v>
      </c>
      <c r="I20" s="82">
        <f t="shared" si="0"/>
        <v>0.84469893936592699</v>
      </c>
      <c r="J20" s="82"/>
      <c r="K20" s="82">
        <f t="shared" si="5"/>
        <v>0.84469893936592699</v>
      </c>
    </row>
    <row r="21" spans="1:11" s="39" customFormat="1" ht="20.45" customHeight="1" x14ac:dyDescent="0.25">
      <c r="A21" s="64">
        <v>12</v>
      </c>
      <c r="B21" s="76" t="s">
        <v>107</v>
      </c>
      <c r="C21" s="65">
        <f t="shared" si="6"/>
        <v>488068</v>
      </c>
      <c r="D21" s="65"/>
      <c r="E21" s="65">
        <v>488068</v>
      </c>
      <c r="F21" s="65">
        <f t="shared" si="4"/>
        <v>271328</v>
      </c>
      <c r="G21" s="65"/>
      <c r="H21" s="65">
        <f>281328-10000</f>
        <v>271328</v>
      </c>
      <c r="I21" s="82">
        <f t="shared" si="0"/>
        <v>0.55592253538441361</v>
      </c>
      <c r="J21" s="82"/>
      <c r="K21" s="82">
        <f t="shared" si="5"/>
        <v>0.55592253538441361</v>
      </c>
    </row>
    <row r="22" spans="1:11" s="39" customFormat="1" ht="20.45" customHeight="1" x14ac:dyDescent="0.25">
      <c r="A22" s="64">
        <v>13</v>
      </c>
      <c r="B22" s="76" t="s">
        <v>108</v>
      </c>
      <c r="C22" s="65">
        <f t="shared" si="6"/>
        <v>0</v>
      </c>
      <c r="D22" s="65"/>
      <c r="E22" s="65"/>
      <c r="F22" s="65">
        <f t="shared" si="4"/>
        <v>67000</v>
      </c>
      <c r="G22" s="65"/>
      <c r="H22" s="65">
        <v>67000</v>
      </c>
      <c r="I22" s="82"/>
      <c r="J22" s="82"/>
      <c r="K22" s="82"/>
    </row>
    <row r="23" spans="1:11" s="39" customFormat="1" ht="20.45" customHeight="1" x14ac:dyDescent="0.25">
      <c r="A23" s="64">
        <v>14</v>
      </c>
      <c r="B23" s="76" t="s">
        <v>109</v>
      </c>
      <c r="C23" s="65">
        <f t="shared" si="6"/>
        <v>0</v>
      </c>
      <c r="D23" s="65"/>
      <c r="E23" s="65"/>
      <c r="F23" s="65">
        <f t="shared" si="4"/>
        <v>143991</v>
      </c>
      <c r="G23" s="65"/>
      <c r="H23" s="65">
        <v>143991</v>
      </c>
      <c r="I23" s="82"/>
      <c r="J23" s="82"/>
      <c r="K23" s="82"/>
    </row>
    <row r="24" spans="1:11" s="39" customFormat="1" ht="21" customHeight="1" x14ac:dyDescent="0.25">
      <c r="A24" s="88">
        <v>15</v>
      </c>
      <c r="B24" s="83" t="s">
        <v>110</v>
      </c>
      <c r="C24" s="70"/>
      <c r="D24" s="70"/>
      <c r="E24" s="70"/>
      <c r="F24" s="67">
        <f t="shared" si="4"/>
        <v>0</v>
      </c>
      <c r="G24" s="70"/>
      <c r="H24" s="84"/>
      <c r="I24" s="87"/>
      <c r="J24" s="87"/>
      <c r="K24" s="87"/>
    </row>
    <row r="25" spans="1:11" s="39" customFormat="1" ht="15.75" x14ac:dyDescent="0.25">
      <c r="A25" s="85"/>
    </row>
    <row r="26" spans="1:11" s="39" customFormat="1" ht="15.75" x14ac:dyDescent="0.25"/>
    <row r="27" spans="1:11" s="39" customFormat="1" ht="15.75" x14ac:dyDescent="0.25"/>
  </sheetData>
  <mergeCells count="10">
    <mergeCell ref="A5:A6"/>
    <mergeCell ref="B5:B6"/>
    <mergeCell ref="C5:E5"/>
    <mergeCell ref="F5:H5"/>
    <mergeCell ref="I5:K5"/>
    <mergeCell ref="A1:B1"/>
    <mergeCell ref="I1:K1"/>
    <mergeCell ref="A2:K2"/>
    <mergeCell ref="A3:K3"/>
    <mergeCell ref="J4:K4"/>
  </mergeCells>
  <pageMargins left="0.23622047244094491" right="0.23622047244094491" top="0.35433070866141736" bottom="0.35433070866141736"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4" workbookViewId="0">
      <selection activeCell="L9" sqref="L9"/>
    </sheetView>
  </sheetViews>
  <sheetFormatPr defaultRowHeight="15" x14ac:dyDescent="0.25"/>
  <cols>
    <col min="1" max="1" width="36.28515625" customWidth="1"/>
    <col min="2" max="2" width="11.85546875" customWidth="1"/>
    <col min="3" max="3" width="12.140625" customWidth="1"/>
    <col min="4" max="4" width="11.42578125" customWidth="1"/>
    <col min="5" max="5" width="12.7109375" customWidth="1"/>
    <col min="6" max="6" width="12.85546875" customWidth="1"/>
    <col min="7" max="7" width="12" customWidth="1"/>
    <col min="8" max="8" width="11.5703125" customWidth="1"/>
    <col min="9" max="11" width="10.85546875" customWidth="1"/>
  </cols>
  <sheetData>
    <row r="1" spans="1:13" s="2" customFormat="1" ht="19.149999999999999" customHeight="1" x14ac:dyDescent="0.25">
      <c r="A1" s="114" t="s">
        <v>83</v>
      </c>
      <c r="B1" s="114"/>
      <c r="H1" s="115" t="s">
        <v>52</v>
      </c>
      <c r="I1" s="115"/>
      <c r="J1" s="115"/>
      <c r="K1" s="9"/>
    </row>
    <row r="2" spans="1:13" s="2" customFormat="1" ht="18.75" x14ac:dyDescent="0.25">
      <c r="A2" s="103" t="s">
        <v>118</v>
      </c>
      <c r="B2" s="103"/>
      <c r="C2" s="103"/>
      <c r="D2" s="103"/>
      <c r="E2" s="103"/>
      <c r="F2" s="103"/>
      <c r="G2" s="103"/>
      <c r="H2" s="103"/>
      <c r="I2" s="103"/>
      <c r="J2" s="103"/>
    </row>
    <row r="3" spans="1:13" s="2" customFormat="1" ht="15.75" x14ac:dyDescent="0.25">
      <c r="A3" s="104" t="s">
        <v>115</v>
      </c>
      <c r="B3" s="104"/>
      <c r="C3" s="104"/>
      <c r="D3" s="104"/>
      <c r="E3" s="104"/>
      <c r="F3" s="104"/>
      <c r="G3" s="104"/>
      <c r="H3" s="104"/>
      <c r="I3" s="104"/>
      <c r="J3" s="104"/>
    </row>
    <row r="4" spans="1:13" s="2" customFormat="1" ht="15.75" x14ac:dyDescent="0.25">
      <c r="A4" s="4"/>
      <c r="I4" s="4" t="s">
        <v>1</v>
      </c>
    </row>
    <row r="5" spans="1:13" s="2" customFormat="1" ht="15.6" customHeight="1" x14ac:dyDescent="0.25">
      <c r="A5" s="116" t="s">
        <v>53</v>
      </c>
      <c r="B5" s="116" t="s">
        <v>54</v>
      </c>
      <c r="C5" s="117" t="s">
        <v>55</v>
      </c>
      <c r="D5" s="117"/>
      <c r="E5" s="116" t="s">
        <v>125</v>
      </c>
      <c r="F5" s="116" t="s">
        <v>126</v>
      </c>
      <c r="G5" s="118" t="s">
        <v>127</v>
      </c>
      <c r="H5" s="118"/>
      <c r="I5" s="118"/>
      <c r="J5" s="118"/>
    </row>
    <row r="6" spans="1:13" s="2" customFormat="1" ht="15.6" customHeight="1" x14ac:dyDescent="0.25">
      <c r="A6" s="116"/>
      <c r="B6" s="116"/>
      <c r="C6" s="117"/>
      <c r="D6" s="117"/>
      <c r="E6" s="116"/>
      <c r="F6" s="116"/>
      <c r="G6" s="117" t="s">
        <v>56</v>
      </c>
      <c r="H6" s="117" t="s">
        <v>57</v>
      </c>
      <c r="I6" s="117" t="s">
        <v>58</v>
      </c>
      <c r="J6" s="117"/>
    </row>
    <row r="7" spans="1:13" s="2" customFormat="1" ht="56.25" customHeight="1" x14ac:dyDescent="0.25">
      <c r="A7" s="116"/>
      <c r="B7" s="116"/>
      <c r="C7" s="22" t="s">
        <v>56</v>
      </c>
      <c r="D7" s="22" t="s">
        <v>59</v>
      </c>
      <c r="E7" s="116"/>
      <c r="F7" s="116"/>
      <c r="G7" s="117"/>
      <c r="H7" s="117"/>
      <c r="I7" s="22" t="s">
        <v>60</v>
      </c>
      <c r="J7" s="22" t="s">
        <v>61</v>
      </c>
    </row>
    <row r="8" spans="1:13" s="18" customFormat="1" ht="26.25" customHeight="1" x14ac:dyDescent="0.25">
      <c r="A8" s="92" t="s">
        <v>51</v>
      </c>
      <c r="B8" s="29"/>
      <c r="C8" s="91">
        <f t="shared" ref="C8:J8" si="0">C9+C16+C13</f>
        <v>9472105</v>
      </c>
      <c r="D8" s="91">
        <f t="shared" si="0"/>
        <v>1490309</v>
      </c>
      <c r="E8" s="91">
        <f t="shared" si="0"/>
        <v>9260268</v>
      </c>
      <c r="F8" s="91">
        <f t="shared" si="0"/>
        <v>6124415</v>
      </c>
      <c r="G8" s="91">
        <f t="shared" si="0"/>
        <v>526540</v>
      </c>
      <c r="H8" s="91">
        <f t="shared" si="0"/>
        <v>526540</v>
      </c>
      <c r="I8" s="91">
        <f t="shared" si="0"/>
        <v>526540</v>
      </c>
      <c r="J8" s="21">
        <f t="shared" si="0"/>
        <v>0</v>
      </c>
    </row>
    <row r="9" spans="1:13" s="18" customFormat="1" ht="37.5" customHeight="1" x14ac:dyDescent="0.25">
      <c r="A9" s="10" t="s">
        <v>84</v>
      </c>
      <c r="B9" s="10"/>
      <c r="C9" s="90">
        <f t="shared" ref="C9:J9" si="1">SUM(C10:C12)</f>
        <v>9472105</v>
      </c>
      <c r="D9" s="90">
        <f t="shared" si="1"/>
        <v>1490309</v>
      </c>
      <c r="E9" s="90">
        <f t="shared" si="1"/>
        <v>9260268</v>
      </c>
      <c r="F9" s="90">
        <f t="shared" si="1"/>
        <v>6124415</v>
      </c>
      <c r="G9" s="90">
        <f t="shared" si="1"/>
        <v>526540</v>
      </c>
      <c r="H9" s="90">
        <f t="shared" si="1"/>
        <v>526540</v>
      </c>
      <c r="I9" s="90">
        <f t="shared" si="1"/>
        <v>526540</v>
      </c>
      <c r="J9" s="90">
        <f t="shared" si="1"/>
        <v>0</v>
      </c>
      <c r="K9" s="25"/>
      <c r="L9" s="2" t="s">
        <v>123</v>
      </c>
    </row>
    <row r="10" spans="1:13" s="42" customFormat="1" ht="34.5" customHeight="1" x14ac:dyDescent="0.25">
      <c r="A10" s="89" t="s">
        <v>129</v>
      </c>
      <c r="B10" s="101" t="s">
        <v>131</v>
      </c>
      <c r="C10" s="41">
        <v>4795000</v>
      </c>
      <c r="D10" s="41">
        <v>0</v>
      </c>
      <c r="E10" s="41">
        <v>4693019</v>
      </c>
      <c r="F10" s="41">
        <v>3343218</v>
      </c>
      <c r="G10" s="41">
        <f>200000</f>
        <v>200000</v>
      </c>
      <c r="H10" s="41">
        <v>200000</v>
      </c>
      <c r="I10" s="41">
        <v>200000</v>
      </c>
      <c r="J10" s="41"/>
    </row>
    <row r="11" spans="1:13" s="42" customFormat="1" ht="34.5" customHeight="1" x14ac:dyDescent="0.25">
      <c r="A11" s="89" t="s">
        <v>130</v>
      </c>
      <c r="B11" s="101" t="s">
        <v>132</v>
      </c>
      <c r="C11" s="41">
        <v>2985875</v>
      </c>
      <c r="D11" s="41">
        <v>100000</v>
      </c>
      <c r="E11" s="41">
        <v>2885249</v>
      </c>
      <c r="F11" s="41">
        <v>1225737</v>
      </c>
      <c r="G11" s="41">
        <f>200000</f>
        <v>200000</v>
      </c>
      <c r="H11" s="41">
        <v>200000</v>
      </c>
      <c r="I11" s="41">
        <v>200000</v>
      </c>
      <c r="J11" s="41"/>
      <c r="M11" s="100"/>
    </row>
    <row r="12" spans="1:13" s="42" customFormat="1" ht="34.5" customHeight="1" x14ac:dyDescent="0.25">
      <c r="A12" s="89" t="s">
        <v>134</v>
      </c>
      <c r="B12" s="75" t="s">
        <v>133</v>
      </c>
      <c r="C12" s="41">
        <f>1109000+582230</f>
        <v>1691230</v>
      </c>
      <c r="D12" s="41">
        <f>887693+502616</f>
        <v>1390309</v>
      </c>
      <c r="E12" s="41">
        <f>1100000+582000</f>
        <v>1682000</v>
      </c>
      <c r="F12" s="41">
        <f>E12-126540</f>
        <v>1555460</v>
      </c>
      <c r="G12" s="41">
        <f>H12</f>
        <v>126540</v>
      </c>
      <c r="H12" s="41">
        <v>126540</v>
      </c>
      <c r="I12" s="41">
        <v>126540</v>
      </c>
      <c r="J12" s="41"/>
    </row>
    <row r="13" spans="1:13" s="18" customFormat="1" ht="19.149999999999999" customHeight="1" x14ac:dyDescent="0.25">
      <c r="A13" s="10" t="s">
        <v>85</v>
      </c>
      <c r="B13" s="10"/>
      <c r="C13" s="17">
        <f t="shared" ref="C13:J13" si="2">SUM(C15)</f>
        <v>0</v>
      </c>
      <c r="D13" s="17">
        <f t="shared" si="2"/>
        <v>0</v>
      </c>
      <c r="E13" s="17">
        <f t="shared" si="2"/>
        <v>0</v>
      </c>
      <c r="F13" s="17">
        <f t="shared" si="2"/>
        <v>0</v>
      </c>
      <c r="G13" s="17">
        <f t="shared" si="2"/>
        <v>0</v>
      </c>
      <c r="H13" s="17">
        <f t="shared" si="2"/>
        <v>0</v>
      </c>
      <c r="I13" s="17">
        <f t="shared" si="2"/>
        <v>0</v>
      </c>
      <c r="J13" s="17">
        <f t="shared" si="2"/>
        <v>0</v>
      </c>
    </row>
    <row r="14" spans="1:13" s="95" customFormat="1" ht="19.149999999999999" customHeight="1" x14ac:dyDescent="0.25">
      <c r="A14" s="93" t="s">
        <v>113</v>
      </c>
      <c r="B14" s="93"/>
      <c r="C14" s="94"/>
      <c r="D14" s="94"/>
      <c r="E14" s="94"/>
      <c r="F14" s="94"/>
      <c r="G14" s="94"/>
      <c r="H14" s="94"/>
      <c r="I14" s="94"/>
      <c r="J14" s="94"/>
    </row>
    <row r="15" spans="1:13" s="98" customFormat="1" ht="18.75" customHeight="1" x14ac:dyDescent="0.25">
      <c r="A15" s="96"/>
      <c r="B15" s="96"/>
      <c r="C15" s="97"/>
      <c r="D15" s="97"/>
      <c r="E15" s="97"/>
      <c r="F15" s="97">
        <v>0</v>
      </c>
      <c r="G15" s="97"/>
      <c r="H15" s="97"/>
      <c r="I15" s="97"/>
      <c r="J15" s="97"/>
    </row>
    <row r="16" spans="1:13" s="18" customFormat="1" ht="19.149999999999999" customHeight="1" x14ac:dyDescent="0.25">
      <c r="A16" s="10" t="s">
        <v>86</v>
      </c>
      <c r="B16" s="10"/>
      <c r="C16" s="17">
        <f t="shared" ref="C16:I16" si="3">C17</f>
        <v>0</v>
      </c>
      <c r="D16" s="17">
        <f t="shared" si="3"/>
        <v>0</v>
      </c>
      <c r="E16" s="17">
        <f t="shared" si="3"/>
        <v>0</v>
      </c>
      <c r="F16" s="17">
        <f t="shared" si="3"/>
        <v>0</v>
      </c>
      <c r="G16" s="17">
        <f t="shared" si="3"/>
        <v>0</v>
      </c>
      <c r="H16" s="17">
        <f t="shared" si="3"/>
        <v>0</v>
      </c>
      <c r="I16" s="17">
        <f t="shared" si="3"/>
        <v>0</v>
      </c>
      <c r="J16" s="17"/>
    </row>
    <row r="17" spans="1:10" s="2" customFormat="1" ht="19.149999999999999" hidden="1" customHeight="1" x14ac:dyDescent="0.25">
      <c r="A17" s="19"/>
      <c r="B17" s="14"/>
      <c r="C17" s="15"/>
      <c r="D17" s="15"/>
      <c r="E17" s="15"/>
      <c r="F17" s="15"/>
      <c r="G17" s="15"/>
      <c r="H17" s="15"/>
      <c r="I17" s="15"/>
      <c r="J17" s="15"/>
    </row>
    <row r="18" spans="1:10" s="2" customFormat="1" ht="19.149999999999999" hidden="1" customHeight="1" x14ac:dyDescent="0.25">
      <c r="A18" s="11"/>
      <c r="B18" s="11"/>
      <c r="C18" s="15"/>
      <c r="D18" s="15"/>
      <c r="E18" s="15"/>
      <c r="F18" s="15"/>
      <c r="G18" s="15"/>
      <c r="H18" s="15"/>
      <c r="I18" s="15"/>
      <c r="J18" s="15"/>
    </row>
    <row r="19" spans="1:10" s="2" customFormat="1" ht="19.149999999999999" customHeight="1" x14ac:dyDescent="0.25">
      <c r="A19" s="11" t="s">
        <v>62</v>
      </c>
      <c r="B19" s="11"/>
      <c r="C19" s="15"/>
      <c r="D19" s="15"/>
      <c r="E19" s="15"/>
      <c r="F19" s="15"/>
      <c r="G19" s="15">
        <f t="shared" ref="G19" si="4">SUM(H19:J19)</f>
        <v>0</v>
      </c>
      <c r="H19" s="15"/>
      <c r="I19" s="15"/>
      <c r="J19" s="15"/>
    </row>
    <row r="20" spans="1:10" s="2" customFormat="1" ht="19.149999999999999" customHeight="1" x14ac:dyDescent="0.25">
      <c r="A20" s="11"/>
      <c r="B20" s="11"/>
      <c r="C20" s="15"/>
      <c r="D20" s="15"/>
      <c r="E20" s="15"/>
      <c r="F20" s="15"/>
      <c r="G20" s="15"/>
      <c r="H20" s="15"/>
      <c r="I20" s="15"/>
      <c r="J20" s="15"/>
    </row>
    <row r="21" spans="1:10" s="2" customFormat="1" ht="19.149999999999999" customHeight="1" x14ac:dyDescent="0.25">
      <c r="A21" s="12"/>
      <c r="B21" s="12"/>
      <c r="C21" s="20"/>
      <c r="D21" s="16"/>
      <c r="E21" s="16"/>
      <c r="F21" s="16"/>
      <c r="G21" s="16"/>
      <c r="H21" s="16"/>
      <c r="I21" s="16"/>
      <c r="J21" s="16"/>
    </row>
    <row r="22" spans="1:10" s="2" customFormat="1" ht="15.75" x14ac:dyDescent="0.25">
      <c r="A22" s="6" t="s">
        <v>63</v>
      </c>
    </row>
    <row r="23" spans="1:10" s="2" customFormat="1" ht="15.75" x14ac:dyDescent="0.25">
      <c r="A23" s="6"/>
    </row>
  </sheetData>
  <mergeCells count="13">
    <mergeCell ref="A1:B1"/>
    <mergeCell ref="A2:J2"/>
    <mergeCell ref="A3:J3"/>
    <mergeCell ref="H1:J1"/>
    <mergeCell ref="A5:A7"/>
    <mergeCell ref="B5:B7"/>
    <mergeCell ref="C5:D6"/>
    <mergeCell ref="E5:E7"/>
    <mergeCell ref="F5:F7"/>
    <mergeCell ref="G5:J5"/>
    <mergeCell ref="G6:G7"/>
    <mergeCell ref="H6:H7"/>
    <mergeCell ref="I6:J6"/>
  </mergeCells>
  <pageMargins left="0.25" right="0.25" top="0.33" bottom="0.28000000000000003"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I13" sqref="I13"/>
    </sheetView>
  </sheetViews>
  <sheetFormatPr defaultRowHeight="15" x14ac:dyDescent="0.25"/>
  <cols>
    <col min="1" max="1" width="45.5703125" customWidth="1"/>
    <col min="2" max="7" width="13" customWidth="1"/>
  </cols>
  <sheetData>
    <row r="1" spans="1:9" s="2" customFormat="1" ht="19.899999999999999" customHeight="1" x14ac:dyDescent="0.25">
      <c r="A1" s="7" t="s">
        <v>83</v>
      </c>
      <c r="B1" s="1"/>
      <c r="E1" s="115" t="s">
        <v>89</v>
      </c>
      <c r="F1" s="115"/>
      <c r="G1" s="115"/>
    </row>
    <row r="2" spans="1:9" s="2" customFormat="1" ht="15.75" x14ac:dyDescent="0.25">
      <c r="A2" s="103" t="s">
        <v>119</v>
      </c>
      <c r="B2" s="103"/>
      <c r="C2" s="103"/>
      <c r="D2" s="103"/>
      <c r="E2" s="103"/>
      <c r="F2" s="103"/>
      <c r="G2" s="103"/>
    </row>
    <row r="3" spans="1:9" s="2" customFormat="1" ht="15.75" x14ac:dyDescent="0.25">
      <c r="A3" s="104" t="s">
        <v>115</v>
      </c>
      <c r="B3" s="104"/>
      <c r="C3" s="104"/>
      <c r="D3" s="104"/>
      <c r="E3" s="104"/>
      <c r="F3" s="104"/>
      <c r="G3" s="104"/>
    </row>
    <row r="4" spans="1:9" s="2" customFormat="1" ht="15.75" x14ac:dyDescent="0.25">
      <c r="A4" s="4"/>
      <c r="C4" s="119"/>
      <c r="D4" s="119"/>
      <c r="F4" s="119" t="s">
        <v>90</v>
      </c>
      <c r="G4" s="119"/>
    </row>
    <row r="5" spans="1:9" s="24" customFormat="1" ht="33.75" customHeight="1" x14ac:dyDescent="0.25">
      <c r="A5" s="116" t="s">
        <v>2</v>
      </c>
      <c r="B5" s="116" t="s">
        <v>124</v>
      </c>
      <c r="C5" s="116"/>
      <c r="D5" s="116"/>
      <c r="E5" s="116" t="s">
        <v>128</v>
      </c>
      <c r="F5" s="116"/>
      <c r="G5" s="116"/>
      <c r="I5" s="24" t="s">
        <v>123</v>
      </c>
    </row>
    <row r="6" spans="1:9" s="24" customFormat="1" ht="31.5" x14ac:dyDescent="0.25">
      <c r="A6" s="116"/>
      <c r="B6" s="54" t="s">
        <v>64</v>
      </c>
      <c r="C6" s="54" t="s">
        <v>65</v>
      </c>
      <c r="D6" s="54" t="s">
        <v>66</v>
      </c>
      <c r="E6" s="54" t="s">
        <v>64</v>
      </c>
      <c r="F6" s="54" t="s">
        <v>65</v>
      </c>
      <c r="G6" s="54" t="s">
        <v>66</v>
      </c>
    </row>
    <row r="7" spans="1:9" s="25" customFormat="1" ht="15.75" x14ac:dyDescent="0.25">
      <c r="A7" s="56" t="s">
        <v>51</v>
      </c>
      <c r="B7" s="57">
        <f>SUM(B8+B13)</f>
        <v>50211</v>
      </c>
      <c r="C7" s="57">
        <f>SUM(C8+C13)</f>
        <v>49482</v>
      </c>
      <c r="D7" s="57">
        <f>SUM(D8+D13)</f>
        <v>729</v>
      </c>
      <c r="E7" s="57">
        <f>SUM(E8+E13)</f>
        <v>40000</v>
      </c>
      <c r="F7" s="57">
        <f>SUM(F8+F13)</f>
        <v>40000</v>
      </c>
      <c r="G7" s="57"/>
    </row>
    <row r="8" spans="1:9" s="25" customFormat="1" ht="31.5" x14ac:dyDescent="0.25">
      <c r="A8" s="30" t="s">
        <v>67</v>
      </c>
      <c r="B8" s="58">
        <f>SUM(B9:B12)</f>
        <v>50211</v>
      </c>
      <c r="C8" s="58">
        <f>SUM(C9:C12)</f>
        <v>49482</v>
      </c>
      <c r="D8" s="58">
        <f>SUM(D9:D12)</f>
        <v>729</v>
      </c>
      <c r="E8" s="58">
        <f>SUM(E9:E12)</f>
        <v>40000</v>
      </c>
      <c r="F8" s="58">
        <f>SUM(F9:F12)</f>
        <v>40000</v>
      </c>
      <c r="G8" s="58"/>
    </row>
    <row r="9" spans="1:9" s="24" customFormat="1" ht="15.75" x14ac:dyDescent="0.25">
      <c r="A9" s="26" t="s">
        <v>79</v>
      </c>
      <c r="B9" s="59"/>
      <c r="C9" s="59"/>
      <c r="D9" s="66">
        <f>B9-C9</f>
        <v>0</v>
      </c>
      <c r="E9" s="66">
        <v>0</v>
      </c>
      <c r="F9" s="66">
        <v>0</v>
      </c>
      <c r="G9" s="66">
        <f>E9-F9</f>
        <v>0</v>
      </c>
    </row>
    <row r="10" spans="1:9" s="24" customFormat="1" ht="15.75" x14ac:dyDescent="0.25">
      <c r="A10" s="26" t="s">
        <v>80</v>
      </c>
      <c r="B10" s="59">
        <v>12883</v>
      </c>
      <c r="C10" s="59">
        <v>12154</v>
      </c>
      <c r="D10" s="66">
        <f t="shared" ref="D10:D12" si="0">B10-C10</f>
        <v>729</v>
      </c>
      <c r="E10" s="66">
        <v>13000</v>
      </c>
      <c r="F10" s="66">
        <f>E10</f>
        <v>13000</v>
      </c>
      <c r="G10" s="66">
        <f t="shared" ref="G10:G12" si="1">E10-F10</f>
        <v>0</v>
      </c>
    </row>
    <row r="11" spans="1:9" s="24" customFormat="1" ht="15.75" x14ac:dyDescent="0.25">
      <c r="A11" s="26" t="s">
        <v>81</v>
      </c>
      <c r="B11" s="59">
        <v>20528</v>
      </c>
      <c r="C11" s="59">
        <f t="shared" ref="C11:C12" si="2">B11</f>
        <v>20528</v>
      </c>
      <c r="D11" s="66">
        <f t="shared" si="0"/>
        <v>0</v>
      </c>
      <c r="E11" s="66">
        <v>14000</v>
      </c>
      <c r="F11" s="66">
        <f t="shared" ref="F11:F12" si="3">E11</f>
        <v>14000</v>
      </c>
      <c r="G11" s="66">
        <f t="shared" si="1"/>
        <v>0</v>
      </c>
    </row>
    <row r="12" spans="1:9" s="24" customFormat="1" ht="15.75" x14ac:dyDescent="0.25">
      <c r="A12" s="26" t="s">
        <v>82</v>
      </c>
      <c r="B12" s="59">
        <v>16800</v>
      </c>
      <c r="C12" s="59">
        <f t="shared" si="2"/>
        <v>16800</v>
      </c>
      <c r="D12" s="66">
        <f t="shared" si="0"/>
        <v>0</v>
      </c>
      <c r="E12" s="66">
        <v>13000</v>
      </c>
      <c r="F12" s="66">
        <f t="shared" si="3"/>
        <v>13000</v>
      </c>
      <c r="G12" s="66">
        <f t="shared" si="1"/>
        <v>0</v>
      </c>
    </row>
    <row r="13" spans="1:9" s="24" customFormat="1" ht="15.75" x14ac:dyDescent="0.25">
      <c r="A13" s="26" t="s">
        <v>68</v>
      </c>
      <c r="B13" s="59"/>
      <c r="C13" s="59"/>
      <c r="D13" s="66"/>
      <c r="E13" s="66"/>
      <c r="F13" s="66"/>
      <c r="G13" s="66"/>
    </row>
    <row r="14" spans="1:9" s="24" customFormat="1" ht="15.75" x14ac:dyDescent="0.25">
      <c r="A14" s="26" t="s">
        <v>69</v>
      </c>
      <c r="B14" s="13"/>
      <c r="C14" s="13"/>
      <c r="D14" s="75"/>
      <c r="E14" s="75"/>
      <c r="F14" s="75"/>
      <c r="G14" s="75"/>
    </row>
    <row r="15" spans="1:9" s="24" customFormat="1" ht="15.75" x14ac:dyDescent="0.25">
      <c r="A15" s="26" t="s">
        <v>70</v>
      </c>
      <c r="B15" s="13"/>
      <c r="C15" s="13"/>
      <c r="D15" s="13"/>
      <c r="E15" s="13"/>
      <c r="F15" s="13"/>
      <c r="G15" s="13"/>
    </row>
    <row r="16" spans="1:9" s="24" customFormat="1" ht="15.75" x14ac:dyDescent="0.25">
      <c r="A16" s="26" t="s">
        <v>71</v>
      </c>
      <c r="B16" s="13"/>
      <c r="C16" s="13"/>
      <c r="D16" s="13"/>
      <c r="E16" s="13"/>
      <c r="F16" s="13"/>
      <c r="G16" s="13"/>
    </row>
    <row r="17" spans="1:7" s="24" customFormat="1" ht="15.75" x14ac:dyDescent="0.25">
      <c r="A17" s="26" t="s">
        <v>72</v>
      </c>
      <c r="B17" s="13"/>
      <c r="C17" s="13"/>
      <c r="D17" s="13"/>
      <c r="E17" s="13"/>
      <c r="F17" s="13"/>
      <c r="G17" s="13"/>
    </row>
    <row r="18" spans="1:7" s="24" customFormat="1" ht="15.75" x14ac:dyDescent="0.25">
      <c r="A18" s="26" t="s">
        <v>40</v>
      </c>
      <c r="B18" s="13"/>
      <c r="C18" s="13"/>
      <c r="D18" s="13"/>
      <c r="E18" s="13"/>
      <c r="F18" s="13"/>
      <c r="G18" s="13"/>
    </row>
    <row r="19" spans="1:7" s="24" customFormat="1" ht="15.75" x14ac:dyDescent="0.25">
      <c r="A19" s="27"/>
      <c r="B19" s="28"/>
      <c r="C19" s="28"/>
      <c r="D19" s="28"/>
      <c r="E19" s="28"/>
      <c r="F19" s="28"/>
      <c r="G19" s="28"/>
    </row>
    <row r="20" spans="1:7" s="2" customFormat="1" ht="15.75" x14ac:dyDescent="0.25">
      <c r="A20" s="6" t="s">
        <v>73</v>
      </c>
    </row>
    <row r="21" spans="1:7" s="2" customFormat="1" ht="15.75" x14ac:dyDescent="0.25">
      <c r="A21" s="6" t="s">
        <v>74</v>
      </c>
    </row>
    <row r="22" spans="1:7" s="2" customFormat="1" ht="15.75" x14ac:dyDescent="0.25"/>
    <row r="23" spans="1:7" s="2" customFormat="1" ht="15.75" x14ac:dyDescent="0.25"/>
    <row r="24" spans="1:7" s="2" customFormat="1" ht="15.75" x14ac:dyDescent="0.25"/>
    <row r="25" spans="1:7" s="2" customFormat="1" ht="15.75" x14ac:dyDescent="0.25"/>
  </sheetData>
  <mergeCells count="8">
    <mergeCell ref="C4:D4"/>
    <mergeCell ref="A2:G2"/>
    <mergeCell ref="A3:G3"/>
    <mergeCell ref="E1:G1"/>
    <mergeCell ref="A5:A6"/>
    <mergeCell ref="B5:D5"/>
    <mergeCell ref="E5:G5"/>
    <mergeCell ref="F4:G4"/>
  </mergeCells>
  <pageMargins left="0.92" right="0.24" top="0.51"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Bieu so 103</vt:lpstr>
      <vt:lpstr>Bieu so 104</vt:lpstr>
      <vt:lpstr>Bieu so 105</vt:lpstr>
      <vt:lpstr>Bieu so 106</vt:lpstr>
      <vt:lpstr>Bieu so 107</vt:lpstr>
      <vt:lpstr>'Bieu so 104'!Print_Area</vt:lpstr>
      <vt:lpstr>'Bieu so 107'!Print_Area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2022-04-07T07:31:27Z</cp:lastPrinted>
  <dcterms:created xsi:type="dcterms:W3CDTF">2018-10-08T07:56:58Z</dcterms:created>
  <dcterms:modified xsi:type="dcterms:W3CDTF">2022-06-01T08:48:13Z</dcterms:modified>
</cp:coreProperties>
</file>